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Sheet1" sheetId="1" r:id="rId1"/>
    <sheet name="LEO" sheetId="2" r:id="rId2"/>
  </sheets>
  <definedNames>
    <definedName name="Delta">'LEO'!$A$1</definedName>
  </definedNames>
  <calcPr fullCalcOnLoad="1"/>
</workbook>
</file>

<file path=xl/sharedStrings.xml><?xml version="1.0" encoding="utf-8"?>
<sst xmlns="http://schemas.openxmlformats.org/spreadsheetml/2006/main" count="2830" uniqueCount="1102">
  <si>
    <t>Example Vehicles</t>
  </si>
  <si>
    <t>LEO</t>
  </si>
  <si>
    <t>Empty</t>
  </si>
  <si>
    <t>Gross</t>
  </si>
  <si>
    <t>Payload/</t>
  </si>
  <si>
    <t>Payload</t>
  </si>
  <si>
    <t>Structural</t>
  </si>
  <si>
    <t>Propellant</t>
  </si>
  <si>
    <t>Takeoff</t>
  </si>
  <si>
    <t>Total</t>
  </si>
  <si>
    <t>Structure</t>
  </si>
  <si>
    <t>Fraction</t>
  </si>
  <si>
    <t>Efficiency</t>
  </si>
  <si>
    <t>Mass</t>
  </si>
  <si>
    <t xml:space="preserve">Thrust to </t>
  </si>
  <si>
    <t>First Stage</t>
  </si>
  <si>
    <t>Second Stage</t>
  </si>
  <si>
    <t>Third Stage</t>
  </si>
  <si>
    <t>Vehicle</t>
  </si>
  <si>
    <t>Stages*</t>
  </si>
  <si>
    <t>(kg)</t>
  </si>
  <si>
    <t>(kilograms)</t>
  </si>
  <si>
    <t>Mass (kg)</t>
  </si>
  <si>
    <t>Ratio</t>
  </si>
  <si>
    <t>(%)</t>
  </si>
  <si>
    <t>Factor</t>
  </si>
  <si>
    <t>Weight</t>
  </si>
  <si>
    <t>Thrust (N)</t>
  </si>
  <si>
    <t>Fuel</t>
  </si>
  <si>
    <t>Oxidizer</t>
  </si>
  <si>
    <t>20K LV</t>
  </si>
  <si>
    <t>RP-1</t>
  </si>
  <si>
    <t>LOX</t>
  </si>
  <si>
    <t>LH2</t>
  </si>
  <si>
    <t>A-4/V-2</t>
  </si>
  <si>
    <t>N/A</t>
  </si>
  <si>
    <t>AL/Water *</t>
  </si>
  <si>
    <t>* 75% alcohol, 25% water</t>
  </si>
  <si>
    <t>Ariane 4</t>
  </si>
  <si>
    <t>2 + 2 or 4</t>
  </si>
  <si>
    <t>Ariane 5</t>
  </si>
  <si>
    <t>2 + 2</t>
  </si>
  <si>
    <t>Ariane 5 Stage 1</t>
  </si>
  <si>
    <t>3 + 2</t>
  </si>
  <si>
    <t>3 + 4</t>
  </si>
  <si>
    <t>Atlas I (Atlas G/Centaur)</t>
  </si>
  <si>
    <t>Solid</t>
  </si>
  <si>
    <t>42 meters long</t>
  </si>
  <si>
    <t>Atlas II</t>
  </si>
  <si>
    <t>Atlas IIA</t>
  </si>
  <si>
    <t>Atlas IIAS</t>
  </si>
  <si>
    <t>2 + 4</t>
  </si>
  <si>
    <t xml:space="preserve">Atlas E </t>
  </si>
  <si>
    <t>ATV</t>
  </si>
  <si>
    <t>Black Arrow Stage 1</t>
  </si>
  <si>
    <t>Centaur</t>
  </si>
  <si>
    <t>Conestoga</t>
  </si>
  <si>
    <t>With solid strap-ons</t>
  </si>
  <si>
    <t>CZ2-E</t>
  </si>
  <si>
    <t>CZ3-A</t>
  </si>
  <si>
    <t>CZ4</t>
  </si>
  <si>
    <t>Delta</t>
  </si>
  <si>
    <t>2 to 3</t>
  </si>
  <si>
    <t>Hydrazine</t>
  </si>
  <si>
    <t>N2O4</t>
  </si>
  <si>
    <t>Delta 6925 Stage 1</t>
  </si>
  <si>
    <t>Delta 3910/PAM</t>
  </si>
  <si>
    <t>3 + 9</t>
  </si>
  <si>
    <t>MMH</t>
  </si>
  <si>
    <t>Delta 3914</t>
  </si>
  <si>
    <t>Delta 7925</t>
  </si>
  <si>
    <t>2 + 9</t>
  </si>
  <si>
    <t>Delta II/PAM-DII</t>
  </si>
  <si>
    <t xml:space="preserve">Solid </t>
  </si>
  <si>
    <t>Delta Lite w/o SSRM</t>
  </si>
  <si>
    <t>Delta Lite with SSRM</t>
  </si>
  <si>
    <t>Delta 7326</t>
  </si>
  <si>
    <t>Delta III</t>
  </si>
  <si>
    <t>DC-X</t>
  </si>
  <si>
    <t>Delta Clipper (DC-1)</t>
  </si>
  <si>
    <t>Energia</t>
  </si>
  <si>
    <t>Energia core</t>
  </si>
  <si>
    <t>Gemini-Titan II</t>
  </si>
  <si>
    <t>Aerozine-50</t>
  </si>
  <si>
    <t>H2</t>
  </si>
  <si>
    <t>Jeremy</t>
  </si>
  <si>
    <t>Kistler</t>
  </si>
  <si>
    <t>Kistler (First stage)</t>
  </si>
  <si>
    <t>&lt;=</t>
  </si>
  <si>
    <t>Kerosene</t>
  </si>
  <si>
    <t>Kistler (Second stage)</t>
  </si>
  <si>
    <t xml:space="preserve">Kitten </t>
  </si>
  <si>
    <t>Kosmos</t>
  </si>
  <si>
    <t>LMLV 1</t>
  </si>
  <si>
    <t xml:space="preserve">Long March 2 </t>
  </si>
  <si>
    <t>Long March 4</t>
  </si>
  <si>
    <t>M-3SII</t>
  </si>
  <si>
    <t>Mercury-Atlas</t>
  </si>
  <si>
    <t>Payload is MIcrostar LX I Dart</t>
  </si>
  <si>
    <t>Molniya</t>
  </si>
  <si>
    <t>N-1 (Soviet Moon LV)</t>
  </si>
  <si>
    <t>Neptune/Viking</t>
  </si>
  <si>
    <t>OODV</t>
  </si>
  <si>
    <t>JP-4</t>
  </si>
  <si>
    <t>ambient</t>
  </si>
  <si>
    <t xml:space="preserve">550 mps on-orbit maneuver </t>
  </si>
  <si>
    <t>Orion II (Saturn V launched)</t>
  </si>
  <si>
    <t>Osiris</t>
  </si>
  <si>
    <t>Pegasus **</t>
  </si>
  <si>
    <t>3 1/2</t>
  </si>
  <si>
    <t>reserve for polar orbit</t>
  </si>
  <si>
    <t>Pegasus XL</t>
  </si>
  <si>
    <t>Percheron II 2-S</t>
  </si>
  <si>
    <t>Percheron II 3-S</t>
  </si>
  <si>
    <t xml:space="preserve">Phoenix </t>
  </si>
  <si>
    <t>Proton (D-1)</t>
  </si>
  <si>
    <t>Proton (D-1-e)</t>
  </si>
  <si>
    <t>PSLV</t>
  </si>
  <si>
    <t>4 + 6</t>
  </si>
  <si>
    <t>Rokot</t>
  </si>
  <si>
    <t>ROMBUS</t>
  </si>
  <si>
    <t>1 w/ 8 DLHT</t>
  </si>
  <si>
    <t>Saturn 1 B</t>
  </si>
  <si>
    <t>68 meters long (w/Apollo)</t>
  </si>
  <si>
    <t xml:space="preserve">Saturn 1 B Stage 1 </t>
  </si>
  <si>
    <t xml:space="preserve">Saturn 1 B Stage 2 </t>
  </si>
  <si>
    <t>111 meters long</t>
  </si>
  <si>
    <t>Saturn V Stage 1 (Saturn IC)</t>
  </si>
  <si>
    <t>Saturn V Stage 2 (Saturn II)</t>
  </si>
  <si>
    <t>Saturn V Stage 3 (Saturn IVB)</t>
  </si>
  <si>
    <t>Scout</t>
  </si>
  <si>
    <t>23 meters long</t>
  </si>
  <si>
    <t>Scout, Improved</t>
  </si>
  <si>
    <t>SERV</t>
  </si>
  <si>
    <t>1 w/jet engines</t>
  </si>
  <si>
    <t>Shavit</t>
  </si>
  <si>
    <t>Soyuz</t>
  </si>
  <si>
    <t>Space Cub (suborbital)</t>
  </si>
  <si>
    <t>Start-1</t>
  </si>
  <si>
    <t>Start-2</t>
  </si>
  <si>
    <t>StratoBat</t>
  </si>
  <si>
    <t>1 + 2</t>
  </si>
  <si>
    <t>STS II (2-stage)</t>
  </si>
  <si>
    <t>HC</t>
  </si>
  <si>
    <t>STS II (SSTO)</t>
  </si>
  <si>
    <t>Small boosters required for polar missions</t>
  </si>
  <si>
    <t>Superraket</t>
  </si>
  <si>
    <t>Superraket A (First stage)</t>
  </si>
  <si>
    <t>Superraket B (Second stage)</t>
  </si>
  <si>
    <t>Taurus</t>
  </si>
  <si>
    <t>Titan I</t>
  </si>
  <si>
    <t>Titan I (First stage)</t>
  </si>
  <si>
    <t>Titan I (Second stage)</t>
  </si>
  <si>
    <t>Titan 34D</t>
  </si>
  <si>
    <t>Titan II</t>
  </si>
  <si>
    <t>Titan II Stage 1</t>
  </si>
  <si>
    <t>Titan II Stage 2</t>
  </si>
  <si>
    <t>Titan III-E/Centaur</t>
  </si>
  <si>
    <t>48.8 meters long</t>
  </si>
  <si>
    <t>Titan III</t>
  </si>
  <si>
    <t>Titan III Stage 1</t>
  </si>
  <si>
    <t>Titan III Stage 2</t>
  </si>
  <si>
    <t>Titan IV Stage 1</t>
  </si>
  <si>
    <t>Titan IV</t>
  </si>
  <si>
    <t>Titan IV +</t>
  </si>
  <si>
    <t>Titan IV B</t>
  </si>
  <si>
    <t>Titan IV B (Stage 0)</t>
  </si>
  <si>
    <t>Titan IV B (First stage)</t>
  </si>
  <si>
    <t>Titan IV B (Second stage)</t>
  </si>
  <si>
    <t>Tsyklon</t>
  </si>
  <si>
    <t>Urania</t>
  </si>
  <si>
    <t>4 + 2 + 1</t>
  </si>
  <si>
    <t>Venturestar</t>
  </si>
  <si>
    <t>Zenit-1</t>
  </si>
  <si>
    <t>Zenit Stage 1</t>
  </si>
  <si>
    <t>Zenit-2</t>
  </si>
  <si>
    <t>Minimum SSTO:</t>
  </si>
  <si>
    <t>DC-Y</t>
  </si>
  <si>
    <t>ALS</t>
  </si>
  <si>
    <t>NASP</t>
  </si>
  <si>
    <t>SSTO/R (VTO/HoL)</t>
  </si>
  <si>
    <t>SSTO/AB-R (HoT/HoL)</t>
  </si>
  <si>
    <t>TSTO/AB-R (HoT/HoL)</t>
  </si>
  <si>
    <t>air</t>
  </si>
  <si>
    <t>X-33</t>
  </si>
  <si>
    <t>X-34A</t>
  </si>
  <si>
    <t>JP</t>
  </si>
  <si>
    <t>X-34B</t>
  </si>
  <si>
    <t>Aerodesic</t>
  </si>
  <si>
    <t>RBCC Design</t>
  </si>
  <si>
    <t>2.83:1 ratio of LOX:LH2</t>
  </si>
  <si>
    <t>* The number following a + indicates strap-on boosters</t>
  </si>
  <si>
    <t>** Pegasus is air launched; ALV is half-stage, mass not included in GTM</t>
  </si>
  <si>
    <t>Maximum</t>
  </si>
  <si>
    <t xml:space="preserve">Engine </t>
  </si>
  <si>
    <t xml:space="preserve">Exhaust </t>
  </si>
  <si>
    <t>Wet</t>
  </si>
  <si>
    <t>Stage</t>
  </si>
  <si>
    <t>Nozzle</t>
  </si>
  <si>
    <t>Thrust</t>
  </si>
  <si>
    <t>Temperature</t>
  </si>
  <si>
    <t>Expansion</t>
  </si>
  <si>
    <t>Pressure</t>
  </si>
  <si>
    <t>/Fuel</t>
  </si>
  <si>
    <t>Velocity</t>
  </si>
  <si>
    <t>Isp</t>
  </si>
  <si>
    <t>Engine</t>
  </si>
  <si>
    <t>Length</t>
  </si>
  <si>
    <t>Diameter</t>
  </si>
  <si>
    <t>(Newtons)</t>
  </si>
  <si>
    <t>(N/cm^2)</t>
  </si>
  <si>
    <t>(mps)</t>
  </si>
  <si>
    <t>(maximum)</t>
  </si>
  <si>
    <t>Power (joule/s)</t>
  </si>
  <si>
    <t>(meters)</t>
  </si>
  <si>
    <t>(centimeters)</t>
  </si>
  <si>
    <t>Aerozine 50</t>
  </si>
  <si>
    <t>Algol-1 (vacuum)</t>
  </si>
  <si>
    <t>Scout G-1  first stage</t>
  </si>
  <si>
    <t>Algol-1 (sea level)</t>
  </si>
  <si>
    <t>Algol-3A (vacuum)</t>
  </si>
  <si>
    <t>Algol-3A (sea level)</t>
  </si>
  <si>
    <t>Altair</t>
  </si>
  <si>
    <t>Scout G-1 fourth stage</t>
  </si>
  <si>
    <t>Antares</t>
  </si>
  <si>
    <t>Scout G-1 third stage</t>
  </si>
  <si>
    <t>BK-5</t>
  </si>
  <si>
    <t>Jet-A</t>
  </si>
  <si>
    <t>HTP</t>
  </si>
  <si>
    <t>Castor-120 (vacuum)</t>
  </si>
  <si>
    <t>1020 to 788</t>
  </si>
  <si>
    <t>Scout G-1 second stage</t>
  </si>
  <si>
    <t>Castor-120 (sea level)</t>
  </si>
  <si>
    <t>Xenon</t>
  </si>
  <si>
    <t>Deep Space-1 comet probe</t>
  </si>
  <si>
    <t>F-1 (Sea level)</t>
  </si>
  <si>
    <t>F-1 (Vacuum)</t>
  </si>
  <si>
    <t>Helios</t>
  </si>
  <si>
    <t>Nuclear pulse</t>
  </si>
  <si>
    <t>water</t>
  </si>
  <si>
    <t>Hercules</t>
  </si>
  <si>
    <t>Delta solid boosters</t>
  </si>
  <si>
    <t>J-2 (Sea level)</t>
  </si>
  <si>
    <t>S1B 2nd; SV 2nd &amp; 3rd</t>
  </si>
  <si>
    <t>Stage values given</t>
  </si>
  <si>
    <t>J-2 (Vacuum)</t>
  </si>
  <si>
    <t>for Saturn IVB</t>
  </si>
  <si>
    <t>Kiwi B</t>
  </si>
  <si>
    <t>LR-87-AJ5 (sea level)</t>
  </si>
  <si>
    <t>Titan II first stage</t>
  </si>
  <si>
    <t>LR-87-AJ5 (vacuum)</t>
  </si>
  <si>
    <t>LR-87-3 (vacuum)</t>
  </si>
  <si>
    <t>Titan I 1st stage</t>
  </si>
  <si>
    <t>LR-87-3 (sea level)</t>
  </si>
  <si>
    <t>LR-87-11 (paired, vacuum)</t>
  </si>
  <si>
    <t>Titan III &amp; IV 1st stage</t>
  </si>
  <si>
    <t>LR-87-11 (paired, sea level)</t>
  </si>
  <si>
    <t>LR-91-3 (vacuum)</t>
  </si>
  <si>
    <t>Titan I-2</t>
  </si>
  <si>
    <t>LR-91-3 (sea level)</t>
  </si>
  <si>
    <t>LR-91-AJ-5 (sea level)</t>
  </si>
  <si>
    <t>Titan II 2nd stage</t>
  </si>
  <si>
    <t>LR-91-AJ-5 (vacuum)</t>
  </si>
  <si>
    <t>LR-91-7 (vacuum)</t>
  </si>
  <si>
    <t>LR-91-7 (sea level)</t>
  </si>
  <si>
    <t>LR-91-11 (vacuum)</t>
  </si>
  <si>
    <t>Titan III &amp; IV 2nd stage</t>
  </si>
  <si>
    <t>LR-91-11 (sea level)</t>
  </si>
  <si>
    <t>LR-101-NA-11 (vacuum)</t>
  </si>
  <si>
    <t>Delta II 1st stage verniers</t>
  </si>
  <si>
    <t>LR-101-NA-11 (sea level)</t>
  </si>
  <si>
    <t xml:space="preserve">LR-101-11 (27, vacuum) </t>
  </si>
  <si>
    <t>Delta main engine</t>
  </si>
  <si>
    <t>LR-101-11 (27, sea level)</t>
  </si>
  <si>
    <t xml:space="preserve">LR-101-11 (27A, vacuum) </t>
  </si>
  <si>
    <t>LR-101-11 (27A, sea level)</t>
  </si>
  <si>
    <t>MB3</t>
  </si>
  <si>
    <t>MB3-block II</t>
  </si>
  <si>
    <t>NK-31 11D114 (vacuum)</t>
  </si>
  <si>
    <t>Soviet N-1 translunar insertion stage</t>
  </si>
  <si>
    <t>NK-33</t>
  </si>
  <si>
    <t>Soviet N-1 first stage</t>
  </si>
  <si>
    <t>NK-39</t>
  </si>
  <si>
    <t>Soviet N-1 third stage</t>
  </si>
  <si>
    <t>NK-43</t>
  </si>
  <si>
    <t>Soviet N-1 second stage</t>
  </si>
  <si>
    <t>Peewee</t>
  </si>
  <si>
    <t>Nuclear</t>
  </si>
  <si>
    <t>Phoebus 1</t>
  </si>
  <si>
    <t>Phoebus 1/Max</t>
  </si>
  <si>
    <t>Phoebus 2</t>
  </si>
  <si>
    <t>Phoebus 2A</t>
  </si>
  <si>
    <t>Plasma gun (MCG)</t>
  </si>
  <si>
    <t>Pulsed test unit</t>
  </si>
  <si>
    <t>Hydrogen</t>
  </si>
  <si>
    <t>RD-108 (11D512P vacuum)</t>
  </si>
  <si>
    <t>RD-108 (11D512P sea level)</t>
  </si>
  <si>
    <t>RD-120 (11D123 vacuum)</t>
  </si>
  <si>
    <t>RD-120K (vacuum)</t>
  </si>
  <si>
    <t>RD-120K (sea level)</t>
  </si>
  <si>
    <t>RD-170 (11D251 vacuum total)</t>
  </si>
  <si>
    <t>RD-170 (11D251 sea level total)</t>
  </si>
  <si>
    <t>2.6:1</t>
  </si>
  <si>
    <t>70kerosene/30LH2</t>
  </si>
  <si>
    <t>RD-704 (vacuum)</t>
  </si>
  <si>
    <t>RD-704 (sea level)</t>
  </si>
  <si>
    <t>5.5:1</t>
  </si>
  <si>
    <t>Atlas IIA &amp; Centaur</t>
  </si>
  <si>
    <t>6.0:1</t>
  </si>
  <si>
    <t>5.0:1</t>
  </si>
  <si>
    <t>RS-27</t>
  </si>
  <si>
    <t>Delta II 1st stage</t>
  </si>
  <si>
    <t>Atlas</t>
  </si>
  <si>
    <t>Space Shuttle</t>
  </si>
  <si>
    <t>SS-SRB (sea level)</t>
  </si>
  <si>
    <t>Aluminum</t>
  </si>
  <si>
    <t>Am. Perch.</t>
  </si>
  <si>
    <t>Shuttle solid boosters</t>
  </si>
  <si>
    <t>SS-SRB (vacuum)</t>
  </si>
  <si>
    <t>SS/OMS</t>
  </si>
  <si>
    <t>Shuttle OMS</t>
  </si>
  <si>
    <t>SS/RCS</t>
  </si>
  <si>
    <t>Shuttle RCS</t>
  </si>
  <si>
    <t>TAU Engine</t>
  </si>
  <si>
    <t>&gt;</t>
  </si>
  <si>
    <t>&gt; Probably xenon</t>
  </si>
  <si>
    <t>XE</t>
  </si>
  <si>
    <t>YLR89-NA7 (sea level)</t>
  </si>
  <si>
    <t>YLR89-NA7 (vacuum)</t>
  </si>
  <si>
    <t>YLR105-NA7 (sea level)</t>
  </si>
  <si>
    <t>YLR105-NA7 (vacuum)</t>
  </si>
  <si>
    <t>XLR99</t>
  </si>
  <si>
    <t>Anhydrous ammonia</t>
  </si>
  <si>
    <t>XLR-129</t>
  </si>
  <si>
    <t>YaRD OKB-456 vacuum</t>
  </si>
  <si>
    <t>YaRD OKB-456 sea level</t>
  </si>
  <si>
    <t>Exhaust</t>
  </si>
  <si>
    <t xml:space="preserve">Typical </t>
  </si>
  <si>
    <t>Thrust-to-</t>
  </si>
  <si>
    <t>Specific</t>
  </si>
  <si>
    <t>Temp.</t>
  </si>
  <si>
    <t>Operating</t>
  </si>
  <si>
    <t>Mass Ratio*</t>
  </si>
  <si>
    <t>(K)</t>
  </si>
  <si>
    <t>Mach #</t>
  </si>
  <si>
    <t>Comments</t>
  </si>
  <si>
    <t>ATR (Combined)</t>
  </si>
  <si>
    <t>0-5</t>
  </si>
  <si>
    <t>ATR (Regenerative)</t>
  </si>
  <si>
    <t>0-6</t>
  </si>
  <si>
    <t>For Sanger II</t>
  </si>
  <si>
    <t>EKR Ramjet (vacuum)</t>
  </si>
  <si>
    <t>Russian engine</t>
  </si>
  <si>
    <t>2-6</t>
  </si>
  <si>
    <t>At best speed, typically 1000-2000 m/s</t>
  </si>
  <si>
    <t>ATR (Combustion)</t>
  </si>
  <si>
    <t>SCRAMJET (VG)</t>
  </si>
  <si>
    <t>3-12</t>
  </si>
  <si>
    <t>SCRAMJET (FG)</t>
  </si>
  <si>
    <t>4-12</t>
  </si>
  <si>
    <t>Ducted Rocket</t>
  </si>
  <si>
    <t>0-8</t>
  </si>
  <si>
    <t>For airbreathing operation</t>
  </si>
  <si>
    <t>Pulsejet</t>
  </si>
  <si>
    <t>Maximum velocity ~ 1000 m/s</t>
  </si>
  <si>
    <t>Turbofan (subsonic)</t>
  </si>
  <si>
    <t>0-2</t>
  </si>
  <si>
    <t>Turbofan (supersonic)</t>
  </si>
  <si>
    <t>F100-100 (sea level)</t>
  </si>
  <si>
    <t>F100-100 (altitude)</t>
  </si>
  <si>
    <t>Turbojet</t>
  </si>
  <si>
    <t>0-3</t>
  </si>
  <si>
    <t>Turbojet + afterburner</t>
  </si>
  <si>
    <t>3-8</t>
  </si>
  <si>
    <t>Scramjet @ Mach 16</t>
  </si>
  <si>
    <t>Typical Orbital Parameters</t>
  </si>
  <si>
    <t>Orbital</t>
  </si>
  <si>
    <t>Velocity *</t>
  </si>
  <si>
    <t>Delta-V **</t>
  </si>
  <si>
    <t>Radius ***</t>
  </si>
  <si>
    <t>Altitude</t>
  </si>
  <si>
    <t>Transfer  Orbit</t>
  </si>
  <si>
    <t>LEO to Polar</t>
  </si>
  <si>
    <t>Geosynchronous</t>
  </si>
  <si>
    <t>Orbit</t>
  </si>
  <si>
    <t>Escape</t>
  </si>
  <si>
    <t>62540 joules per kilogram</t>
  </si>
  <si>
    <t xml:space="preserve">* Orbital velocity,  not total velocity change needed </t>
  </si>
  <si>
    <t>** Does not include rotational velocity of launch site, or the effects of atmospheric drag</t>
  </si>
  <si>
    <t>*** Orbital altitude plus average radius of the Earth</t>
  </si>
  <si>
    <t>(Kelvins)</t>
  </si>
  <si>
    <t>3.2:1</t>
  </si>
  <si>
    <t>Effects of Operating Parameters on Performance Parameters</t>
  </si>
  <si>
    <t>Mixture Ratio</t>
  </si>
  <si>
    <t>O2/H2</t>
  </si>
  <si>
    <t>9.0:1</t>
  </si>
  <si>
    <t>8.0:1</t>
  </si>
  <si>
    <t>2.5:1</t>
  </si>
  <si>
    <t>Temperature (Kelvins)</t>
  </si>
  <si>
    <t>MW</t>
  </si>
  <si>
    <t>SG</t>
  </si>
  <si>
    <t>k (specific heat ratio)</t>
  </si>
  <si>
    <t>Notes</t>
  </si>
  <si>
    <t>Stoichiometric</t>
  </si>
  <si>
    <t>25 atm</t>
  </si>
  <si>
    <t>Max Isp</t>
  </si>
  <si>
    <t>50 atm</t>
  </si>
  <si>
    <t>75 atm</t>
  </si>
  <si>
    <t>100 atm</t>
  </si>
  <si>
    <t>O2/Kerosene</t>
  </si>
  <si>
    <t>2.25:1</t>
  </si>
  <si>
    <t>22..9</t>
  </si>
  <si>
    <t>N2O4/Dimethyl Hydrazine</t>
  </si>
  <si>
    <t>2.1:1</t>
  </si>
  <si>
    <t>Nitric acid/dimethyl Hydrazine</t>
  </si>
  <si>
    <t>2.70:1</t>
  </si>
  <si>
    <t>ISP as a Function of Chamber Pressure (N/cm^2)</t>
  </si>
  <si>
    <t>Propellant Mix</t>
  </si>
  <si>
    <t>Isp (sea level)</t>
  </si>
  <si>
    <t>H2O2/Gasoline</t>
  </si>
  <si>
    <t>H2O2/Hydrazine</t>
  </si>
  <si>
    <t>RFNA/Gasoline</t>
  </si>
  <si>
    <t>RFNA/Aniline</t>
  </si>
  <si>
    <t>RFNA/Hydrazine</t>
  </si>
  <si>
    <t>RFNA/JP-4</t>
  </si>
  <si>
    <t>N2O4/Hydrazine</t>
  </si>
  <si>
    <t>O2/Alcohol</t>
  </si>
  <si>
    <t>O2/Gasoline</t>
  </si>
  <si>
    <t>O2/Hydrazine</t>
  </si>
  <si>
    <t>O2/Hydrogen</t>
  </si>
  <si>
    <t>Fl/Ammonia</t>
  </si>
  <si>
    <t>Fl/Hydrazine</t>
  </si>
  <si>
    <t>Fl/Hydrogen</t>
  </si>
  <si>
    <t>O2/JP-4</t>
  </si>
  <si>
    <t>Above a chamber pressure of 500 N/cm^2 improvement increases more slowly with rising pressure.</t>
  </si>
  <si>
    <t>Lithium</t>
  </si>
  <si>
    <t>Mass Factor</t>
  </si>
  <si>
    <t>Ignition</t>
  </si>
  <si>
    <t>Skylon</t>
  </si>
  <si>
    <t>1 (RBCC engines)</t>
  </si>
  <si>
    <t>Air</t>
  </si>
  <si>
    <t>SABRE (Skylon)</t>
  </si>
  <si>
    <t>Air/LOX</t>
  </si>
  <si>
    <t>(engine specific</t>
  </si>
  <si>
    <t>power)</t>
  </si>
  <si>
    <t>Chamber</t>
  </si>
  <si>
    <t>Thermal Anti-Proton</t>
  </si>
  <si>
    <t>(kW/kg)</t>
  </si>
  <si>
    <t>Liquid Core Nuclear Thermal</t>
  </si>
  <si>
    <t>Gas Core Antiproton</t>
  </si>
  <si>
    <t>Liquid Core Antiproton</t>
  </si>
  <si>
    <t>Hydrogen Plasma</t>
  </si>
  <si>
    <t>Spin-Polarized DHe3 Fusion</t>
  </si>
  <si>
    <t>Inertial Cat-DD Fusion</t>
  </si>
  <si>
    <t>Jupiter, Saturn 1, Saturn 1B</t>
  </si>
  <si>
    <t>YLR99-RM-1</t>
  </si>
  <si>
    <t>AUGMENT-SSTO (LH2/LOX)</t>
  </si>
  <si>
    <t>(Dry) Mass</t>
  </si>
  <si>
    <t>Primary Vehicle Structure</t>
  </si>
  <si>
    <t>Component</t>
  </si>
  <si>
    <t>Heat Shield/Spike Nozzle Structure</t>
  </si>
  <si>
    <t>Gelled LOX/LH2 Main Propulsion System</t>
  </si>
  <si>
    <t>Liquid LOX/LH2 Main Propulsion System</t>
  </si>
  <si>
    <t>Hybrid Auxiliary Propulsion System</t>
  </si>
  <si>
    <t>Gelled LOX/LH2 Auxiliary Propulsion System</t>
  </si>
  <si>
    <t xml:space="preserve">700 + (0.08408 </t>
  </si>
  <si>
    <t>X Auxiliary Propulsion System Propellant Mass)</t>
  </si>
  <si>
    <t>Equation</t>
  </si>
  <si>
    <t>X GLOW</t>
  </si>
  <si>
    <t>X GLOW X Initial  liftoff Thrust-to-Weight X 1.05</t>
  </si>
  <si>
    <t>X GLOW X Initial  liftoff Thrust-to-Weight</t>
  </si>
  <si>
    <t xml:space="preserve">X Auxiliary Propulsion System Propellant Mass </t>
  </si>
  <si>
    <t xml:space="preserve">840 + (0.065 </t>
  </si>
  <si>
    <t>700 + (0.05417</t>
  </si>
  <si>
    <t>LOX/RP1 Auxiliary Propulsion System</t>
  </si>
  <si>
    <t>700 + (0.06225</t>
  </si>
  <si>
    <t>Gelled LOX/RP1/Al Auxiliary Propulsion System</t>
  </si>
  <si>
    <t>700 + (0.05958</t>
  </si>
  <si>
    <t>Reaction Control System</t>
  </si>
  <si>
    <t>Tank Servicing Equipment</t>
  </si>
  <si>
    <t>140 kg</t>
  </si>
  <si>
    <t>(independent of vehicle size)</t>
  </si>
  <si>
    <t>Thermal Control</t>
  </si>
  <si>
    <t>Avionics/Electric Power</t>
  </si>
  <si>
    <t>225 kg</t>
  </si>
  <si>
    <t>Provisions For 2 Crew</t>
  </si>
  <si>
    <t>726 kg</t>
  </si>
  <si>
    <t>Landing Struts (For VTOL/SSTO)</t>
  </si>
  <si>
    <t>X Vehicle Mass In Orbit</t>
  </si>
  <si>
    <t>Ve = 3150 m/s</t>
  </si>
  <si>
    <t>AUGMENT-SSTO (gelled hydrogen)</t>
  </si>
  <si>
    <t>AUGMENT-SSTO (hybrid rocket)</t>
  </si>
  <si>
    <t>No auxiliary propulsion system</t>
  </si>
  <si>
    <t>kerosene</t>
  </si>
  <si>
    <t>Nuclear/Ammonia</t>
  </si>
  <si>
    <t>RFNA/Ammonia</t>
  </si>
  <si>
    <t>Typical Vehicle Proportions (for 225,000 -  700,000 kg GLOW)</t>
  </si>
  <si>
    <t>Notes And Assumptions</t>
  </si>
  <si>
    <t>Auxiliary propulsion system</t>
  </si>
  <si>
    <t>MMH + Al</t>
  </si>
  <si>
    <t>AUGMENT-SSTO (gelled N2O4)</t>
  </si>
  <si>
    <t>AUGMENT-SSTO (gelled O2)</t>
  </si>
  <si>
    <t>gelled O2</t>
  </si>
  <si>
    <t>RP-1 + Al</t>
  </si>
  <si>
    <t>RBCC (axisymmetric)</t>
  </si>
  <si>
    <t>Ramjet (Variable Geometry)</t>
  </si>
  <si>
    <t>Ieff</t>
  </si>
  <si>
    <t>(Effective</t>
  </si>
  <si>
    <t>Impulse)*</t>
  </si>
  <si>
    <t xml:space="preserve">Ramjet, solid-fuel </t>
  </si>
  <si>
    <t>Ramjet, liquid-fuel (FG)</t>
  </si>
  <si>
    <t>H2 or Li</t>
  </si>
  <si>
    <t>or</t>
  </si>
  <si>
    <t>propellant</t>
  </si>
  <si>
    <t xml:space="preserve">Total </t>
  </si>
  <si>
    <t>Power</t>
  </si>
  <si>
    <t>(watts)</t>
  </si>
  <si>
    <t>PTFE</t>
  </si>
  <si>
    <t>Hall Effect Thrusters (low)</t>
  </si>
  <si>
    <t>Lorenz Force Accelerator (LFA)</t>
  </si>
  <si>
    <t>Fastrac</t>
  </si>
  <si>
    <t>Delta II 2nd stage, pressure-fed, altitude-optimized, multi-restart</t>
  </si>
  <si>
    <t>Space Shuttle, 109% throttle</t>
  </si>
  <si>
    <t>Atlas III</t>
  </si>
  <si>
    <t>UDMH</t>
  </si>
  <si>
    <t>Pentaborane</t>
  </si>
  <si>
    <t>MIcrostar II</t>
  </si>
  <si>
    <t>Hyperion ESJ (RBCC)</t>
  </si>
  <si>
    <t>Supplemental</t>
  </si>
  <si>
    <t>Inlet area = 25000 cm2</t>
  </si>
  <si>
    <t>Isatm</t>
  </si>
  <si>
    <t>(Static specific</t>
  </si>
  <si>
    <t>impulse)</t>
  </si>
  <si>
    <t>Ipatm</t>
  </si>
  <si>
    <t>Ivac</t>
  </si>
  <si>
    <t>(Peak vacuum</t>
  </si>
  <si>
    <t>Hyperion (SSTO, 5 ESJ RBCC engines.)</t>
  </si>
  <si>
    <t>10-Mwe</t>
  </si>
  <si>
    <t>specific imp)</t>
  </si>
  <si>
    <t>(Peak supersonic</t>
  </si>
  <si>
    <t>Exhaust jet</t>
  </si>
  <si>
    <t>QED Direct Plasma Thruster: He3 + Li6 =&gt; 2He4 + p</t>
  </si>
  <si>
    <t>QED Direct Plasma Thruster: p + B11 =&gt; He4</t>
  </si>
  <si>
    <t>QED Direct Plasma Thruster: p + Li6 =&gt; He4</t>
  </si>
  <si>
    <t>QED Direct Plasma Thruster: Li6 + Li6 =&gt; 3He4 (combined)</t>
  </si>
  <si>
    <t>QED Direct Plasma Thruster: He3 + He3 =&gt; He4 + 2p</t>
  </si>
  <si>
    <t>QED Direct Plasma Thruster: De + He3 =&gt; He4 + p</t>
  </si>
  <si>
    <t>ATREX (air-turboramjet expander cycle)</t>
  </si>
  <si>
    <t>Turbofan, ultra-low-bypass</t>
  </si>
  <si>
    <t>MHD Scramjet</t>
  </si>
  <si>
    <t>Orion Orbital Test Vehicle</t>
  </si>
  <si>
    <t>Orion, Advanced Interplanetary Ship</t>
  </si>
  <si>
    <t>Orion, 1962 Proposal</t>
  </si>
  <si>
    <t>Orion, Super</t>
  </si>
  <si>
    <t>Orion, 1000 km/sec</t>
  </si>
  <si>
    <t xml:space="preserve">Orion, first generation </t>
  </si>
  <si>
    <t>Medusa (nuclear pulse against tethered canopy)</t>
  </si>
  <si>
    <t>Co-axial Turboramjet (sea level)</t>
  </si>
  <si>
    <t>Co-axial Turboramjet (vacuum)</t>
  </si>
  <si>
    <t>Isp (vacuum)</t>
  </si>
  <si>
    <t>Stripped RL-10 type of engine; Ve = 4392 m/s (vacuum); Expansion ration = 40:1</t>
  </si>
  <si>
    <t>Ve = 4399 m/s (vacuum); Expansion Ratio = 40:1</t>
  </si>
  <si>
    <t>Ve = 3077 m/s (vacuum); Expansion Ratio = 30:1</t>
  </si>
  <si>
    <t>Ve = 3189 m/s (vacuum); Expansion Ratio = 30:1</t>
  </si>
  <si>
    <t>Ve = 3245 m/s (vacuum); Expansion Ratio = 30:1</t>
  </si>
  <si>
    <t>Ve = 3173 m/s (vacuum); Expansion Ratio = 30:1</t>
  </si>
  <si>
    <t>RD-410 Mode 1 vacuum</t>
  </si>
  <si>
    <t>Timberwind 45 (vacuum)</t>
  </si>
  <si>
    <t>Timberwind 45 (sea level)</t>
  </si>
  <si>
    <t>Timberwind 75 (vacuum)</t>
  </si>
  <si>
    <t>Timberwind 75 (sea level)</t>
  </si>
  <si>
    <t>RD-600 Mode 1 vacuum</t>
  </si>
  <si>
    <t>Timberwind 250 (vacuum)</t>
  </si>
  <si>
    <t>Timberwind 250 (sea level)</t>
  </si>
  <si>
    <t>Nuclear 12 Gw</t>
  </si>
  <si>
    <t>Nuclear 14 Gw</t>
  </si>
  <si>
    <t>YaERD 2200 (vacuum)</t>
  </si>
  <si>
    <t>YaRD OKB-670 (vacuum)</t>
  </si>
  <si>
    <t>YaRD Type A (vacuum)</t>
  </si>
  <si>
    <t>YaRD Type AF (vacuum)</t>
  </si>
  <si>
    <t>YaRD Type V (vacuum)</t>
  </si>
  <si>
    <t>YaRD Type V-B (vacuum)</t>
  </si>
  <si>
    <t>YaRD OKB-670 (sea level)</t>
  </si>
  <si>
    <t>YaRD OKB-456 (vacuum)</t>
  </si>
  <si>
    <t>YaRD OKB-456 (sea level)</t>
  </si>
  <si>
    <t>UMDH</t>
  </si>
  <si>
    <t>IRFNA</t>
  </si>
  <si>
    <t>KDU-414 (vacuum)</t>
  </si>
  <si>
    <t>Isayev DOS-3/4 (vacuum)</t>
  </si>
  <si>
    <t>Von Braun-3 (vacuum)</t>
  </si>
  <si>
    <t>Von Braun-2 (vacuum)</t>
  </si>
  <si>
    <t>RD-853 (vacuum)</t>
  </si>
  <si>
    <t>RD-220 (vacuum)</t>
  </si>
  <si>
    <t>RD-221 (vacuum)</t>
  </si>
  <si>
    <t>RD-222 (vacuum)</t>
  </si>
  <si>
    <t>RD-223 (vacuum)</t>
  </si>
  <si>
    <t>RD-216 (vacuum)</t>
  </si>
  <si>
    <t>Von Braun-1 (vacuum)</t>
  </si>
  <si>
    <t>Example Air Breathing Engines</t>
  </si>
  <si>
    <t>Example Rocket And Combined Engines</t>
  </si>
  <si>
    <t>KDU-426 (vacuum)</t>
  </si>
  <si>
    <t>RD-0225 (vacuum)</t>
  </si>
  <si>
    <t>RD-0237 (vacuum)</t>
  </si>
  <si>
    <t>RD-866 (vacuum)</t>
  </si>
  <si>
    <t>RD-869 (vacuum)</t>
  </si>
  <si>
    <t>RD-214 (vacuum)</t>
  </si>
  <si>
    <t>RD-0410 (Mode 1 vacuum)</t>
  </si>
  <si>
    <t>RD-0411 (Mode 1 vacuum</t>
  </si>
  <si>
    <t>RD-8 (vacuum)</t>
  </si>
  <si>
    <t>RD-861 (vacuum)</t>
  </si>
  <si>
    <t>RD-0235 (vacuum)</t>
  </si>
  <si>
    <t>YF-3 (vacuum)</t>
  </si>
  <si>
    <t>YF-3 (sea level)</t>
  </si>
  <si>
    <t>Viking 2B (vacuum)</t>
  </si>
  <si>
    <t>Viking 2B (sea level)</t>
  </si>
  <si>
    <t>Viking 4 (vacuum)</t>
  </si>
  <si>
    <t>Viking 4 (sea level)</t>
  </si>
  <si>
    <t>Viking 5C (vacuum)</t>
  </si>
  <si>
    <t>Viking 5C (sea level)</t>
  </si>
  <si>
    <t>RD-253-11D48 (vacuum)</t>
  </si>
  <si>
    <t>RD-253-11D48 (sea level)</t>
  </si>
  <si>
    <t>RD-270M (vacuum)</t>
  </si>
  <si>
    <t>RD-0242M (vacuum)</t>
  </si>
  <si>
    <t>RD-109 (vacuum)</t>
  </si>
  <si>
    <t>RD-0149 (vacuum)</t>
  </si>
  <si>
    <t>LNG</t>
  </si>
  <si>
    <t>RD-0144 (vacuum)</t>
  </si>
  <si>
    <t>RD-0145 (vacuum)</t>
  </si>
  <si>
    <t>RD-0143A (vacuum)</t>
  </si>
  <si>
    <t>RD-0143 (vacuum)</t>
  </si>
  <si>
    <t>RD-0134 (vacuum)</t>
  </si>
  <si>
    <t>RD-0134 (sea level)</t>
  </si>
  <si>
    <t>RD-0139 (vacuum)</t>
  </si>
  <si>
    <t>RD-0139 (sea level)</t>
  </si>
  <si>
    <t>RD-0140 (vacuum)</t>
  </si>
  <si>
    <t>RD-0141 (vacuum)</t>
  </si>
  <si>
    <t>RD-0140 (sea level)</t>
  </si>
  <si>
    <t>RD-0141 (sea level)</t>
  </si>
  <si>
    <t>RL-10A-4-1</t>
  </si>
  <si>
    <t>RL-10A-5 @ 30%</t>
  </si>
  <si>
    <t>RL-10A-4 (vacuum)</t>
  </si>
  <si>
    <t>RL-10A-4-2 (vacuum)</t>
  </si>
  <si>
    <t>RL-10A-5KA (vacuum)</t>
  </si>
  <si>
    <t>RM-100B (vacuum)</t>
  </si>
  <si>
    <t>RL-10A-5KA (sea level)</t>
  </si>
  <si>
    <t>RL-10B-2 (vacuum)</t>
  </si>
  <si>
    <t>RL-10C-X (vacuum)</t>
  </si>
  <si>
    <t>RL-10C (vacuum)</t>
  </si>
  <si>
    <t>RS-2200 (vacuum)</t>
  </si>
  <si>
    <t>RS-2200 (sea level)</t>
  </si>
  <si>
    <t>SSME (vacuum)</t>
  </si>
  <si>
    <t>SSME (sea level)</t>
  </si>
  <si>
    <t>RS-68 (vacuum)</t>
  </si>
  <si>
    <t>RS-68 (sea level)</t>
  </si>
  <si>
    <t>SSME Plus (vacuum)</t>
  </si>
  <si>
    <t>SSME Plus (sea level)</t>
  </si>
  <si>
    <t>SSME Plug-Nozzle (vacuum)</t>
  </si>
  <si>
    <t>SSME Plug-Nozzle (sea level)</t>
  </si>
  <si>
    <t>J-2 Plug-Nozzle (Vacuum)</t>
  </si>
  <si>
    <t>J-2 Plug-Nozzle (sea level)</t>
  </si>
  <si>
    <t>CH4</t>
  </si>
  <si>
    <t>RD-160 (vacuum)</t>
  </si>
  <si>
    <t>RD-169 (vacuum)</t>
  </si>
  <si>
    <t>RD-169 (sea level)</t>
  </si>
  <si>
    <t>RD-0234 (vacuum)</t>
  </si>
  <si>
    <t>RD-0234 (sea level)</t>
  </si>
  <si>
    <t>RB-211-22B</t>
  </si>
  <si>
    <t>J79-5</t>
  </si>
  <si>
    <t>JP-1</t>
  </si>
  <si>
    <t>RD-161 (vacuum)</t>
  </si>
  <si>
    <t>HTP (95%)</t>
  </si>
  <si>
    <t>Mini-Mag Orion</t>
  </si>
  <si>
    <t>Microfission</t>
  </si>
  <si>
    <t>Nuclear Salt Water Rocket (NSWR). advanced</t>
  </si>
  <si>
    <t>Nuclear Salt Water Rocket (NSWR), minimal</t>
  </si>
  <si>
    <t>Nuclear Salt Water Rocket (NSWR), advanced</t>
  </si>
  <si>
    <t>Ve</t>
  </si>
  <si>
    <t>Saturn IVB SSTO (Uses SSME)</t>
  </si>
  <si>
    <t>6:1 oxidizer/fuel ratio</t>
  </si>
  <si>
    <t>HL-20/Titan IV (ACRV/PLS)</t>
  </si>
  <si>
    <t>RL-10A-1 (vacuum)</t>
  </si>
  <si>
    <t>RL-10A-3</t>
  </si>
  <si>
    <t>RL-10A-3S</t>
  </si>
  <si>
    <t>RL-10A-3-1</t>
  </si>
  <si>
    <t>RL-10A-3-3</t>
  </si>
  <si>
    <t>J-2S Plug-Nozzle</t>
  </si>
  <si>
    <t>Vulcain Mk 2</t>
  </si>
  <si>
    <t>RL-50 (vacuum)</t>
  </si>
  <si>
    <t>HM-7B</t>
  </si>
  <si>
    <t>LE-7A</t>
  </si>
  <si>
    <t>LE-5</t>
  </si>
  <si>
    <t>LE-5B</t>
  </si>
  <si>
    <t>Vinci</t>
  </si>
  <si>
    <t>KVD-1</t>
  </si>
  <si>
    <t>YF-75 (vacuum)</t>
  </si>
  <si>
    <t>YF-73 (vacuum)</t>
  </si>
  <si>
    <t>X-405</t>
  </si>
  <si>
    <t>RS-27A (vacuum)</t>
  </si>
  <si>
    <t>MA-5A</t>
  </si>
  <si>
    <t>MA-5A (B) (vacuum)</t>
  </si>
  <si>
    <t>MA-5A (S) (vacuum)</t>
  </si>
  <si>
    <t>MB-3 (DM18A)</t>
  </si>
  <si>
    <t>MB-3 (DM21)</t>
  </si>
  <si>
    <t>RJ-1</t>
  </si>
  <si>
    <t>SR-S</t>
  </si>
  <si>
    <t>XLR-10-RM-2</t>
  </si>
  <si>
    <t>Alcohol</t>
  </si>
  <si>
    <t>NA27S</t>
  </si>
  <si>
    <t>YF-1 (vacuum)</t>
  </si>
  <si>
    <t>AJ10-37</t>
  </si>
  <si>
    <t>WIFNA</t>
  </si>
  <si>
    <t>AJ10-101</t>
  </si>
  <si>
    <t>AJ10-104</t>
  </si>
  <si>
    <t>AJ10-118</t>
  </si>
  <si>
    <t>AJ10-118A</t>
  </si>
  <si>
    <t>YF-20 (vacuum)</t>
  </si>
  <si>
    <t>YF-20B (vacuum)</t>
  </si>
  <si>
    <t>YF-22 (vacuum)</t>
  </si>
  <si>
    <t>YF-22B (vacuum)</t>
  </si>
  <si>
    <t>YF-40 (vacuum)</t>
  </si>
  <si>
    <t>AJ10-118D</t>
  </si>
  <si>
    <t>LR-87-AJ7-5 (vacuum)</t>
  </si>
  <si>
    <t>Vikas</t>
  </si>
  <si>
    <t>PS4</t>
  </si>
  <si>
    <t>Aestus</t>
  </si>
  <si>
    <t>MON</t>
  </si>
  <si>
    <t>S400/2</t>
  </si>
  <si>
    <t>TR-306</t>
  </si>
  <si>
    <t>TR-308</t>
  </si>
  <si>
    <t>N2H4</t>
  </si>
  <si>
    <t>MRE-50</t>
  </si>
  <si>
    <t>CHT-400</t>
  </si>
  <si>
    <t>MRE-5.0</t>
  </si>
  <si>
    <t>SPD-50</t>
  </si>
  <si>
    <t>SPD-60</t>
  </si>
  <si>
    <t>SPD-70</t>
  </si>
  <si>
    <t>SPD-100</t>
  </si>
  <si>
    <t>NSTAR</t>
  </si>
  <si>
    <t>Long March 1D (CZ-1D)</t>
  </si>
  <si>
    <t>Nitric acid</t>
  </si>
  <si>
    <t>Long March 2C (CZ-2C)</t>
  </si>
  <si>
    <t>Long March 2D (CZ-2D)</t>
  </si>
  <si>
    <t>Long March 2E (CZ-2E)</t>
  </si>
  <si>
    <t>2</t>
  </si>
  <si>
    <t>Long March 3 (CZ-3)</t>
  </si>
  <si>
    <t>Long March 3A (CZ-3A)</t>
  </si>
  <si>
    <t>Long March 4A (CZ-4a)</t>
  </si>
  <si>
    <t>Ariane 1</t>
  </si>
  <si>
    <t>3</t>
  </si>
  <si>
    <t>Ariane 2</t>
  </si>
  <si>
    <t>Ariane 3</t>
  </si>
  <si>
    <t>Ariane 4 (40)</t>
  </si>
  <si>
    <t>Ariane 4 (42P)</t>
  </si>
  <si>
    <t>Ariane 4 (44P)</t>
  </si>
  <si>
    <t>Ariane 4 (44LP)</t>
  </si>
  <si>
    <t>Ariane 4 (42L)</t>
  </si>
  <si>
    <t>Ariane 4 (44L)</t>
  </si>
  <si>
    <t>UH25</t>
  </si>
  <si>
    <t>Europa I</t>
  </si>
  <si>
    <t>UDMH+N2H4</t>
  </si>
  <si>
    <t>Europa II</t>
  </si>
  <si>
    <t>4</t>
  </si>
  <si>
    <t>Solid 4th stage</t>
  </si>
  <si>
    <t>Diamant A</t>
  </si>
  <si>
    <t>Turpentine</t>
  </si>
  <si>
    <t>Diamant B</t>
  </si>
  <si>
    <t>Diamant BP4</t>
  </si>
  <si>
    <t>N-I</t>
  </si>
  <si>
    <t>solid</t>
  </si>
  <si>
    <t>N-II</t>
  </si>
  <si>
    <t>H-I</t>
  </si>
  <si>
    <t>H-II</t>
  </si>
  <si>
    <t>Black Arrow</t>
  </si>
  <si>
    <t>Atlas I (Score)</t>
  </si>
  <si>
    <t>Atlas-Able</t>
  </si>
  <si>
    <t>IWFNA</t>
  </si>
  <si>
    <t>Atlas-Agena A</t>
  </si>
  <si>
    <t>Atlas-Agena B</t>
  </si>
  <si>
    <t>Atlas-Agena D</t>
  </si>
  <si>
    <t>Atlas-Burner 2</t>
  </si>
  <si>
    <t>Atlas-Centaur</t>
  </si>
  <si>
    <t>Atlas F</t>
  </si>
  <si>
    <t>Atlas 1</t>
  </si>
  <si>
    <t>Atlas 2</t>
  </si>
  <si>
    <t>Atlas 2A</t>
  </si>
  <si>
    <t>Delta B DSV-3B</t>
  </si>
  <si>
    <t>Delta D DSV-3D</t>
  </si>
  <si>
    <t>Delta E DSV-3E</t>
  </si>
  <si>
    <t>Delta 1000</t>
  </si>
  <si>
    <t>Delta 2000</t>
  </si>
  <si>
    <t>Delta 2 (6920)</t>
  </si>
  <si>
    <t>Delta 2 (7920)</t>
  </si>
  <si>
    <t>Juno I</t>
  </si>
  <si>
    <t>Hydyne</t>
  </si>
  <si>
    <t>Lox</t>
  </si>
  <si>
    <t>solid 4th stage</t>
  </si>
  <si>
    <t>Juno II</t>
  </si>
  <si>
    <t>Mercury-Redstone</t>
  </si>
  <si>
    <t>1</t>
  </si>
  <si>
    <t>1 + 1</t>
  </si>
  <si>
    <t>Ethanol/Water</t>
  </si>
  <si>
    <t>Saturn 1</t>
  </si>
  <si>
    <t>Saturn V Apollo</t>
  </si>
  <si>
    <t>Saturn V Skylab</t>
  </si>
  <si>
    <t>STS (Shuttle, early)</t>
  </si>
  <si>
    <t>STS (Shuttle, 1981)</t>
  </si>
  <si>
    <t>Titan IIIA</t>
  </si>
  <si>
    <t>Titan IIIB-Agena</t>
  </si>
  <si>
    <t>Titan IIIC</t>
  </si>
  <si>
    <t>Titan IIID</t>
  </si>
  <si>
    <t>Titan III Commercial (1990)</t>
  </si>
  <si>
    <t>Titan III-T</t>
  </si>
  <si>
    <t>Titan IV (1989)</t>
  </si>
  <si>
    <t>Vanguard</t>
  </si>
  <si>
    <t>Note: jet engines use JP and air for landing</t>
  </si>
  <si>
    <t>SL-3</t>
  </si>
  <si>
    <t>SL-4 Soyuz (1963)</t>
  </si>
  <si>
    <t>SL-3 Vostok (1959)</t>
  </si>
  <si>
    <t>SL-1 (1959)</t>
  </si>
  <si>
    <t>SL-6 Molniya (1960)</t>
  </si>
  <si>
    <t>Kerosene/LOX 4th stage</t>
  </si>
  <si>
    <t>SL-7 (1962)</t>
  </si>
  <si>
    <t>SL-8 Cosmos (1964)</t>
  </si>
  <si>
    <t>SL-9 (1965)</t>
  </si>
  <si>
    <t>SL-13 Proton (1968)</t>
  </si>
  <si>
    <t>SL-12 Proton (1968)</t>
  </si>
  <si>
    <t>SL-11 Tsyklon (1966)</t>
  </si>
  <si>
    <t>SL-15 N-1 (1969)</t>
  </si>
  <si>
    <t>SL-14 Tsyklon (1977)</t>
  </si>
  <si>
    <t>SL-16 Zenit (1985)</t>
  </si>
  <si>
    <t>(Note: Different references give different values, usually because</t>
  </si>
  <si>
    <t>they reference different models or sub-models. These values are</t>
  </si>
  <si>
    <t>my best guess.)</t>
  </si>
  <si>
    <t>SL-17 Energiya (1987)</t>
  </si>
  <si>
    <t>Energiya</t>
  </si>
  <si>
    <t>Energiya/Buran</t>
  </si>
  <si>
    <t>LR-91-AJ-11 (vacuum)</t>
  </si>
  <si>
    <t>RL-120</t>
  </si>
  <si>
    <t>RL-180</t>
  </si>
  <si>
    <t>2180373</t>
  </si>
  <si>
    <t>Atlas II, IIA and IIAS</t>
  </si>
  <si>
    <t>RS-27A (sea level)</t>
  </si>
  <si>
    <t>889948</t>
  </si>
  <si>
    <t xml:space="preserve">Delta IV </t>
  </si>
  <si>
    <t>2458927</t>
  </si>
  <si>
    <t>NPO-EM</t>
  </si>
  <si>
    <t>3864155</t>
  </si>
  <si>
    <t>LR-87-AJ-11 (sea level)</t>
  </si>
  <si>
    <t>LR-91-AJ-11 (sea level)</t>
  </si>
  <si>
    <t>467223</t>
  </si>
  <si>
    <t>Atlas IIAR</t>
  </si>
  <si>
    <t>Titan IV first stage</t>
  </si>
  <si>
    <t>AJ10-118K (sea level)</t>
  </si>
  <si>
    <t>Delta II, II, IV EEL</t>
  </si>
  <si>
    <t>TR-201 (sea level)</t>
  </si>
  <si>
    <t>RL-10A-4 (sea level)</t>
  </si>
  <si>
    <t>SSME (2nd generation, sea level)</t>
  </si>
  <si>
    <t>XRS-2200 (linear aerospike, sea level)</t>
  </si>
  <si>
    <t>909616</t>
  </si>
  <si>
    <t>Linear aerospike</t>
  </si>
  <si>
    <t>AJ26-NK33A (sea level)</t>
  </si>
  <si>
    <t>1508462</t>
  </si>
  <si>
    <t>Kistler RLV</t>
  </si>
  <si>
    <t>RL-10A-5 @ 100% (sea level)</t>
  </si>
  <si>
    <t>Lunar Excursion Module</t>
  </si>
  <si>
    <t>Manned Mars mission. Uses radio waves to accelerate plasma stream in two stages. Firs is a helicon antenna, second is an ion cyclotron resonance heater (ICRH).</t>
  </si>
  <si>
    <t>Deuterium</t>
  </si>
  <si>
    <t>Delta II 6925</t>
  </si>
  <si>
    <t>STS (Shuttle, 2000)</t>
  </si>
  <si>
    <t>2.63:1</t>
  </si>
  <si>
    <t>2.67:1</t>
  </si>
  <si>
    <t>SSME (2000, vacuum)</t>
  </si>
  <si>
    <t>SSME (2000, sea level)</t>
  </si>
  <si>
    <t>LE-5A (vacuum)</t>
  </si>
  <si>
    <t>LE-7 (vacuum)</t>
  </si>
  <si>
    <t>5.53:1</t>
  </si>
  <si>
    <t>HM-7 (C70K, vacuum)</t>
  </si>
  <si>
    <t>Vulcain (C1000K, vacuum)</t>
  </si>
  <si>
    <t>5.1:1</t>
  </si>
  <si>
    <t>RL-10A-3-3A (vacuum)</t>
  </si>
  <si>
    <t>4 X RL-10A-5</t>
  </si>
  <si>
    <t xml:space="preserve">8 X </t>
  </si>
  <si>
    <t>First stage has four engines + four boosters; second and third stages have one engine each</t>
  </si>
  <si>
    <t>Ramjet</t>
  </si>
  <si>
    <t>Delta IV Medium</t>
  </si>
  <si>
    <t>Atlas V</t>
  </si>
  <si>
    <t>Delta IV Heavy</t>
  </si>
  <si>
    <t>Engine(s)</t>
  </si>
  <si>
    <t>Delta IV Medium Plus</t>
  </si>
  <si>
    <t>RS-68</t>
  </si>
  <si>
    <t>RD-180</t>
  </si>
  <si>
    <t>Atlas V Plus</t>
  </si>
  <si>
    <t>+ 5</t>
  </si>
  <si>
    <t>Ammonia</t>
  </si>
  <si>
    <t>LF2</t>
  </si>
  <si>
    <t>RD-301  (vacuum)</t>
  </si>
  <si>
    <t>RD-501</t>
  </si>
  <si>
    <t>RD-560</t>
  </si>
  <si>
    <t>beryllium hydride</t>
  </si>
  <si>
    <t>RD-0105 (vacuum)</t>
  </si>
  <si>
    <t>RD-0106 (vacuum)</t>
  </si>
  <si>
    <t>RD-0107 (vacuum)</t>
  </si>
  <si>
    <t>RD-0109 (vacuum)</t>
  </si>
  <si>
    <t>RD-0110 (vacuum)</t>
  </si>
  <si>
    <t>RD-0101 (sea level)</t>
  </si>
  <si>
    <t>RD-0102 (sea level)</t>
  </si>
  <si>
    <t>RD-120 (vacuum)</t>
  </si>
  <si>
    <t>RD-124 (vacuum)</t>
  </si>
  <si>
    <t>alcohol</t>
  </si>
  <si>
    <t>RD-0200 (sea level)</t>
  </si>
  <si>
    <t>RD-0202 (sea level)</t>
  </si>
  <si>
    <t>RD-0212 (vacuum)</t>
  </si>
  <si>
    <t>RD-0232 (sea level)</t>
  </si>
  <si>
    <t>RD-0236 (vacuum)</t>
  </si>
  <si>
    <t>RD-0243 (sea level)</t>
  </si>
  <si>
    <t>RD-0228 (vacuum)</t>
  </si>
  <si>
    <t>RD-0255 (vacuum)</t>
  </si>
  <si>
    <t>Redstone</t>
  </si>
  <si>
    <t>Alcohol (75%)</t>
  </si>
  <si>
    <t>Dry</t>
  </si>
  <si>
    <t>Navaho</t>
  </si>
  <si>
    <t>A-6 &amp; A-7 (sea level)</t>
  </si>
  <si>
    <t>A-6 &amp; A-7 (vacuum)</t>
  </si>
  <si>
    <t>G-26 (sea level)</t>
  </si>
  <si>
    <t>Alcohol (92.5%)</t>
  </si>
  <si>
    <t>G-26 (vacuum)</t>
  </si>
  <si>
    <t>B-2C, MA-1, MA-2, MA-3, MA-5 &amp; MA-5A (sea level, booster)</t>
  </si>
  <si>
    <t>B-2C, MA-1, MA-2, MA-3, MA-5 &amp; MA-5A (vacuum, booster)</t>
  </si>
  <si>
    <t>B-2C, MA-1, MA-2, MA-3, MA-5 &amp; MA-5A (sea level, sustainer)</t>
  </si>
  <si>
    <t>B-2C, MA-1, MA-2, MA-3, MA-5 &amp; MA-5A (vacuum, sustainer)</t>
  </si>
  <si>
    <t>S-3D (sea level)</t>
  </si>
  <si>
    <t>S-3D (vacuum)</t>
  </si>
  <si>
    <t>1.345:1</t>
  </si>
  <si>
    <t>1.375:1</t>
  </si>
  <si>
    <t>2.27:1</t>
  </si>
  <si>
    <t>2.4:1</t>
  </si>
  <si>
    <t>S-3E, MB-1, MB-3, RS-27 &amp; RS-27A (sea level)</t>
  </si>
  <si>
    <t>S-3E, MB-1, MB-3, RS-27 &amp; RS-27A (vacuum)</t>
  </si>
  <si>
    <t>2.24:1</t>
  </si>
  <si>
    <t>H-1, H-1A, H-1B, H-1C, H-1D (sea level)</t>
  </si>
  <si>
    <t>Saturn I and Saturn IB</t>
  </si>
  <si>
    <t>2.23:1</t>
  </si>
  <si>
    <t>H-1, H-1A, H-1B, H-1C, H-1D (vacuum)</t>
  </si>
  <si>
    <t>Saturn V first stage</t>
  </si>
  <si>
    <t>SSME phase 1 and 2, block 1, 1A, 2A &amp; 2  (vacuum)</t>
  </si>
  <si>
    <t>SSME phase 1 and 2, block 1, 1A, 2A &amp; 2 (sea level)</t>
  </si>
  <si>
    <t>6.03:1</t>
  </si>
  <si>
    <t>ORM-65 (sea level)</t>
  </si>
  <si>
    <t>HNO3</t>
  </si>
  <si>
    <t>RP-318 glider</t>
  </si>
  <si>
    <t>RD-1 (sea level)</t>
  </si>
  <si>
    <t>aircraft booster</t>
  </si>
  <si>
    <t>RD-100 (sea level)</t>
  </si>
  <si>
    <t>R-1 (V-2 copy)</t>
  </si>
  <si>
    <t>RD-100 (vacuum)</t>
  </si>
  <si>
    <t>RD-101 (sea level)</t>
  </si>
  <si>
    <t>RD-101 (vacuum)</t>
  </si>
  <si>
    <t>Alcohol (92%)</t>
  </si>
  <si>
    <t>R-2 (SS-2)</t>
  </si>
  <si>
    <t>RD-103M (sea level)</t>
  </si>
  <si>
    <t>RD-103M (vacuum)</t>
  </si>
  <si>
    <t>R-5M (SS-3, Mod 2)</t>
  </si>
  <si>
    <t>RD-107 (sea level)</t>
  </si>
  <si>
    <t>RD-107 (vacuum)</t>
  </si>
  <si>
    <t>RD-108 (sea level)</t>
  </si>
  <si>
    <t>RD-108 (vacuum)</t>
  </si>
  <si>
    <t>R-7, R-7A, first stage</t>
  </si>
  <si>
    <t>R-7, R-7A, second stage</t>
  </si>
  <si>
    <t>RD-111 (sea level)</t>
  </si>
  <si>
    <t>RD-111 (vacuum)</t>
  </si>
  <si>
    <t>R-9A (SS-8) first stage</t>
  </si>
  <si>
    <t>RD-119 (vacuum)</t>
  </si>
  <si>
    <t>Kosmos 2 second stage</t>
  </si>
  <si>
    <t>Zenit, Zenit 3 second stage</t>
  </si>
  <si>
    <t>Energia first stage</t>
  </si>
  <si>
    <t>RD-171 (sea level total)</t>
  </si>
  <si>
    <t>RD-171 (vacuum total)</t>
  </si>
  <si>
    <t>Zenit 2</t>
  </si>
  <si>
    <t>RD-180 (sea level)</t>
  </si>
  <si>
    <t>RD-180 (vacuum)</t>
  </si>
  <si>
    <t>Atlas 3</t>
  </si>
  <si>
    <t>RD-191 (sea level)</t>
  </si>
  <si>
    <t>RD-191 (vacuum)</t>
  </si>
  <si>
    <t>RD-214 (sea level)</t>
  </si>
  <si>
    <t>R-12, Kosmos first stage</t>
  </si>
  <si>
    <t>RD-216 (sea level)</t>
  </si>
  <si>
    <t>RS-14 (SS-5)</t>
  </si>
  <si>
    <t>RD-218 (sea level)</t>
  </si>
  <si>
    <t>RD-218 (vacuum)</t>
  </si>
  <si>
    <t>RS-16 (SS-7) first stage</t>
  </si>
  <si>
    <t>RD-219 (vacuum)</t>
  </si>
  <si>
    <t>R-16 second stage</t>
  </si>
  <si>
    <t>RD-251 (sea level)</t>
  </si>
  <si>
    <t>RD-251 (vacuum)</t>
  </si>
  <si>
    <t>R-36 (SS-9) first stage</t>
  </si>
  <si>
    <t>RD-252 (vacuum)</t>
  </si>
  <si>
    <t>R-36 (SS-9) and Tsyklon second stage</t>
  </si>
  <si>
    <t>Gelled N2O44/MMH/Al Auxiliary Propulsion System</t>
  </si>
  <si>
    <t>N2O44/MMH Auxiliary Propulsion System</t>
  </si>
  <si>
    <t>Proton first stage</t>
  </si>
  <si>
    <t>RD-264 (sea level)</t>
  </si>
  <si>
    <t>RD-264 (vacuum)</t>
  </si>
  <si>
    <t>R-36M (SS-18 Mod 1-3) first stage</t>
  </si>
  <si>
    <t>RD-268 (sea level)</t>
  </si>
  <si>
    <t>RD-268 (vacuum)</t>
  </si>
  <si>
    <t>MIR-UR-100 first stage</t>
  </si>
  <si>
    <t>RD-270 (sea level)</t>
  </si>
  <si>
    <t>RD-270 (vacuum)</t>
  </si>
  <si>
    <t>RD-275 (sea level)</t>
  </si>
  <si>
    <t>RD-275 (vacuum)</t>
  </si>
  <si>
    <t>Proton-KM</t>
  </si>
  <si>
    <t>RD-701 Mode 1 (sea level)</t>
  </si>
  <si>
    <t>RD-701 Mode 1 (vacuum)</t>
  </si>
  <si>
    <t>RD-701 Mode 2 (vacuum)</t>
  </si>
  <si>
    <t>Fission, nuclear thermal, NERVA (Nuclear Engine for Rocket Vehicle Application)</t>
  </si>
  <si>
    <t>Fission, nuclear thermal, NERVA 1mlbf (vacuum)</t>
  </si>
  <si>
    <t>Fission, nuclear thermal, NERVA (vacuum)</t>
  </si>
  <si>
    <t>Fission, nuclear thermal, NERVA II (vacuum)</t>
  </si>
  <si>
    <t>Fission, nuclear thermal, NERVA II (sea level)</t>
  </si>
  <si>
    <t>Fission, nuclear thermal, NERVA NTR (vacuum)</t>
  </si>
  <si>
    <t>Fission, nuclear thermal, SNRE (Small Nuclear Rocket Engine) Version 1</t>
  </si>
  <si>
    <t>Fission, nuclear thermal, SNRE (Small Nuclear Rocket Engine) Version 2</t>
  </si>
  <si>
    <t>Fission, nuclear thermal, Solid-Core Nuclear Thermal</t>
  </si>
  <si>
    <t>3:1</t>
  </si>
  <si>
    <t>Fission, bimodal hybrid nuclear-thermal/nuclear-electric propulsion, NTR mode</t>
  </si>
  <si>
    <t>Fission, bimodal hybrid nuclear-thermal/nuclear-electric propulsion, NEP mode</t>
  </si>
  <si>
    <t>Fission, LANTR (LOX-augmented nuclear thermal rocket), augmented mode</t>
  </si>
  <si>
    <t>Fission, LANTR (LOX-augmented nuclear thermal rocket), NTR mode</t>
  </si>
  <si>
    <t>Fission, particle bed reactor</t>
  </si>
  <si>
    <t>Fission, Gas Core Nuclear Thermal</t>
  </si>
  <si>
    <t xml:space="preserve">Fission, Gas Core Nuclear Thermal </t>
  </si>
  <si>
    <t>Fission, Gas Core Nuclear Thermal , magnetic confinement</t>
  </si>
  <si>
    <t>Fission, Gas Core Nuclear Thermal , physical confinement</t>
  </si>
  <si>
    <t>Fission, gas core, open-cycle, regeneratively cooled</t>
  </si>
  <si>
    <t>Fission, gas  core, closed-cycle ("lightbulb")</t>
  </si>
  <si>
    <t>Fission, nuclear-pulse, Orion</t>
  </si>
  <si>
    <t>Fission, nuclear-pulse, Orion (Initial Mars mission)</t>
  </si>
  <si>
    <t>Fission, fission-fragment (Medusa, etc.)</t>
  </si>
  <si>
    <t>Fusion, ICF pulsed</t>
  </si>
  <si>
    <t>Fusion, MCF steady-state</t>
  </si>
  <si>
    <t>VISTA (vehicle for interplanetary space transportation applications, high-thrust mode)</t>
  </si>
  <si>
    <t>VISTA (vehicle for interplanetary space transportation applications, high-Isp mode)</t>
  </si>
  <si>
    <t>Fusion</t>
  </si>
  <si>
    <t>Added H2</t>
  </si>
  <si>
    <t>Daedalus</t>
  </si>
  <si>
    <t>Antimatter, antiproton-catalyzed fusion</t>
  </si>
  <si>
    <t>Antimatter, antiproton-catalyzed fission</t>
  </si>
  <si>
    <t>Electrical, Arcjet: Hydrazine</t>
  </si>
  <si>
    <t>Electrical, Arcjet: Hydrogen</t>
  </si>
  <si>
    <t>Electrical, Arcjet: Ammonia</t>
  </si>
  <si>
    <t>Electrostatic: stationary plasma thrusters</t>
  </si>
  <si>
    <t>Electrostatic: gridded ion, low end</t>
  </si>
  <si>
    <t>Electrostatic: gridded ion, high end</t>
  </si>
  <si>
    <t>Electrostatic: thruster with anode layer, high end</t>
  </si>
  <si>
    <t>Electrostatic: thruster with anode layer, low end</t>
  </si>
  <si>
    <t>Electrothermal: resistojets</t>
  </si>
  <si>
    <t>Electrothermal: PET (pulsed electrothermal thruster, water)</t>
  </si>
  <si>
    <t>Electrothermal: PET (pulsed electrothermal thruster, hydrogen)</t>
  </si>
  <si>
    <t>Electrothermal: MET (microwave electrothermal thrusters)</t>
  </si>
  <si>
    <t>Antimatter (ICAN, inertial-confinement antiproton-catalyzed microfission/fusion nuclear)</t>
  </si>
  <si>
    <t>Titan family</t>
  </si>
  <si>
    <t>RD-1 kHz (sea level)</t>
  </si>
  <si>
    <t>Electrical: ion, DC electron-bombardment</t>
  </si>
  <si>
    <t>Electrical: Ion (DS-1)</t>
  </si>
  <si>
    <t>Electrical: Ion (high)</t>
  </si>
  <si>
    <t>Electrical: Ion (low)</t>
  </si>
  <si>
    <t>Electrical: Ion (UK-25)</t>
  </si>
  <si>
    <t>Electrical: ion, radio frequency (RIT-10)</t>
  </si>
  <si>
    <t>Electrical: Pulsed Plasma Thruster (high)</t>
  </si>
  <si>
    <t>Electrical: Pulsed Plasma Thruster (low)</t>
  </si>
  <si>
    <t>Electrical: Ion, Field Emission Electric Propulsion (high)</t>
  </si>
  <si>
    <t>Electrical: Ion, Field Emission Electric Propulsion (low)</t>
  </si>
  <si>
    <t>Electrical: ion, radio frequency (ETS-VI)</t>
  </si>
  <si>
    <t>Electrical: ion, Hall-effect, stationary plasma thruster (SPT), low end</t>
  </si>
  <si>
    <t>Electrical: ion, Hall-effect, stationary plasma thruster (SPT), high end</t>
  </si>
  <si>
    <t>Electrical: ion, Hall-effect, stationary plasma thruster (SPT-100)</t>
  </si>
  <si>
    <t>Electrical: ion, Hall-effect, thruster with anode layer (TAL)</t>
  </si>
  <si>
    <t>Electrical: ion, Hall-effect, thruster with anode layer (T-100)</t>
  </si>
  <si>
    <t>Electrical: ion, Hall-effect, thruster with anode layer (T-160)</t>
  </si>
  <si>
    <t>Electrical: Colloid thruster</t>
  </si>
  <si>
    <t>Electromagnetic: pulsed plasma thruster (PPT)</t>
  </si>
  <si>
    <t>Electromagnetic: magnetoplasmadynamic (MPD), steady-state, lithium, high end</t>
  </si>
  <si>
    <t>Electromagnetic: magnetoplasmadynamic (MPD), steady-state, hydrogen, low end</t>
  </si>
  <si>
    <t>Electromagnetic: magnetoplasmadynamic (MPD), steady-state, hydrogen, high end</t>
  </si>
  <si>
    <t>Electromagnetic: magnetoplasmadynamic (MPD), steady-state, lithium, low end</t>
  </si>
  <si>
    <t>Electromagnetic: pulsed inductive thruster (PIT), low end</t>
  </si>
  <si>
    <t>Electromagnetic: pulsed inductive thruster (PIT), high end</t>
  </si>
  <si>
    <t>Electrical: VASIMIR (Variable Specific Impulse Magneto-plasma Rocket (high))</t>
  </si>
  <si>
    <t>Electrical: VASIMIR (Variable Specific Impulse Magneto-plasma Rocket (low))</t>
  </si>
  <si>
    <t>Electrical: VASIMIR (Variable Specific Impulse Magneto-plasma Rocket (demonstrated))</t>
  </si>
  <si>
    <t>Electrical: VASIMR/HEU (variable specific impulse magnetoplasma rocket)</t>
  </si>
  <si>
    <t>Electrical: magnetoplasmadynamic (MPD) (high)</t>
  </si>
  <si>
    <t>Electrical: magnetoplasmadynamic (MPD) (low)</t>
  </si>
  <si>
    <t>Fission: nuclear-pulse, MagOrion (magnetic pusher field)</t>
  </si>
  <si>
    <t>RL-10 X 4</t>
  </si>
  <si>
    <t>HTPB</t>
  </si>
  <si>
    <t>Nitrous oxide</t>
  </si>
  <si>
    <t>White Knight/SpaceShipOne (suborbital)</t>
  </si>
  <si>
    <t>SpaceDev Hybrid</t>
  </si>
  <si>
    <t>Pulse Detonation Engine (PDE)</t>
  </si>
  <si>
    <t>Varies</t>
  </si>
  <si>
    <t>* Typical over operating range, taking into account changes in gravity, atmospheric drag and thrust.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</si>
</sst>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0_)"/>
    <numFmt numFmtId="165" formatCode="0.000"/>
    <numFmt numFmtId="166" formatCode="0.0"/>
    <numFmt numFmtId="167" formatCode="0.0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2"/>
    </font>
    <font>
      <b/>
      <sz val="12"/>
      <name val="MS Sans Serif"/>
      <family val="2"/>
    </font>
    <font>
      <b/>
      <sz val="16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right"/>
    </xf>
    <xf numFmtId="164" fontId="0" fillId="0" borderId="0" xfId="0" applyNumberFormat="1" applyBorder="1" applyAlignment="1" applyProtection="1">
      <alignment/>
      <protection/>
    </xf>
    <xf numFmtId="1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2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0" fillId="0" borderId="0" xfId="0" applyNumberFormat="1" applyAlignment="1" quotePrefix="1">
      <alignment horizontal="center"/>
    </xf>
    <xf numFmtId="1" fontId="4" fillId="0" borderId="0" xfId="0" applyNumberFormat="1" applyFont="1" applyAlignment="1">
      <alignment horizontal="center"/>
    </xf>
    <xf numFmtId="1" fontId="0" fillId="0" borderId="2" xfId="0" applyNumberFormat="1" applyFont="1" applyBorder="1" applyAlignment="1">
      <alignment/>
    </xf>
    <xf numFmtId="1" fontId="0" fillId="0" borderId="0" xfId="0" applyNumberFormat="1" applyAlignment="1">
      <alignment horizontal="centerContinuous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 quotePrefix="1">
      <alignment horizontal="right"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 quotePrefix="1">
      <alignment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/>
    </xf>
    <xf numFmtId="1" fontId="0" fillId="0" borderId="0" xfId="0" applyNumberFormat="1" applyAlignment="1" applyProtection="1">
      <alignment/>
      <protection/>
    </xf>
    <xf numFmtId="2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903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77.28125" style="0" customWidth="1"/>
    <col min="2" max="2" width="11.8515625" style="2" customWidth="1"/>
    <col min="3" max="3" width="14.00390625" style="26" customWidth="1"/>
    <col min="4" max="4" width="16.7109375" style="0" customWidth="1"/>
    <col min="5" max="5" width="14.8515625" style="2" customWidth="1"/>
    <col min="6" max="6" width="18.28125" style="0" customWidth="1"/>
    <col min="7" max="7" width="19.8515625" style="0" customWidth="1"/>
    <col min="8" max="8" width="16.28125" style="0" customWidth="1"/>
    <col min="9" max="9" width="18.140625" style="26" customWidth="1"/>
    <col min="10" max="10" width="16.28125" style="0" customWidth="1"/>
    <col min="11" max="11" width="13.28125" style="29" customWidth="1"/>
    <col min="12" max="12" width="16.8515625" style="26" customWidth="1"/>
    <col min="13" max="13" width="12.421875" style="2" customWidth="1"/>
    <col min="14" max="14" width="11.421875" style="0" customWidth="1"/>
    <col min="15" max="15" width="15.140625" style="0" customWidth="1"/>
    <col min="16" max="16" width="13.7109375" style="0" customWidth="1"/>
    <col min="17" max="17" width="15.28125" style="0" customWidth="1"/>
    <col min="18" max="18" width="10.28125" style="0" customWidth="1"/>
    <col min="19" max="19" width="9.28125" style="0" customWidth="1"/>
    <col min="20" max="20" width="9.28125" style="2" customWidth="1"/>
    <col min="21" max="21" width="15.8515625" style="2" customWidth="1"/>
    <col min="22" max="22" width="11.7109375" style="0" customWidth="1"/>
    <col min="23" max="23" width="12.7109375" style="0" customWidth="1"/>
    <col min="24" max="24" width="12.28125" style="0" customWidth="1"/>
    <col min="25" max="27" width="11.8515625" style="0" customWidth="1"/>
    <col min="28" max="28" width="13.00390625" style="0" customWidth="1"/>
    <col min="29" max="29" width="12.421875" style="0" customWidth="1"/>
    <col min="30" max="30" width="12.28125" style="0" customWidth="1"/>
    <col min="31" max="32" width="10.7109375" style="0" customWidth="1"/>
    <col min="33" max="33" width="11.7109375" style="0" customWidth="1"/>
    <col min="35" max="35" width="11.7109375" style="0" customWidth="1"/>
  </cols>
  <sheetData>
    <row r="3" spans="1:7" ht="19.5">
      <c r="A3" s="49" t="s">
        <v>0</v>
      </c>
      <c r="B3" s="62"/>
      <c r="D3" s="8"/>
      <c r="E3" s="62"/>
      <c r="F3" s="8"/>
      <c r="G3" s="8"/>
    </row>
    <row r="4" spans="1:7" ht="12.75">
      <c r="A4" t="s">
        <v>830</v>
      </c>
      <c r="B4" s="62"/>
      <c r="D4" s="8"/>
      <c r="E4" s="62"/>
      <c r="F4" s="8"/>
      <c r="G4" s="8"/>
    </row>
    <row r="5" ht="12.75">
      <c r="A5" t="s">
        <v>831</v>
      </c>
    </row>
    <row r="6" spans="1:30" ht="12.75">
      <c r="A6" t="s">
        <v>832</v>
      </c>
      <c r="B6" s="46"/>
      <c r="C6" s="34" t="s">
        <v>1</v>
      </c>
      <c r="D6" s="11" t="s">
        <v>2</v>
      </c>
      <c r="E6" s="46" t="s">
        <v>3</v>
      </c>
      <c r="F6" s="11"/>
      <c r="G6" s="11" t="s">
        <v>4</v>
      </c>
      <c r="H6" s="11" t="s">
        <v>5</v>
      </c>
      <c r="I6" s="34" t="s">
        <v>6</v>
      </c>
      <c r="J6" s="11"/>
      <c r="K6" s="53" t="s">
        <v>6</v>
      </c>
      <c r="L6" s="34" t="s">
        <v>7</v>
      </c>
      <c r="M6" s="46" t="s">
        <v>7</v>
      </c>
      <c r="N6" s="11" t="s">
        <v>8</v>
      </c>
      <c r="O6" s="11" t="s">
        <v>9</v>
      </c>
      <c r="P6" s="11"/>
      <c r="Q6" s="11"/>
      <c r="R6" s="11"/>
      <c r="S6" s="11"/>
      <c r="T6" s="46"/>
      <c r="U6" s="46"/>
      <c r="V6" s="11"/>
      <c r="W6" s="11"/>
      <c r="X6" s="11"/>
      <c r="Y6" s="11"/>
      <c r="Z6" s="11"/>
      <c r="AA6" s="11"/>
      <c r="AB6" s="11"/>
      <c r="AC6" s="11"/>
      <c r="AD6" s="11"/>
    </row>
    <row r="7" spans="2:32" ht="12.75">
      <c r="B7" s="46"/>
      <c r="C7" s="37" t="s">
        <v>5</v>
      </c>
      <c r="D7" s="35" t="s">
        <v>457</v>
      </c>
      <c r="E7" s="46" t="s">
        <v>437</v>
      </c>
      <c r="F7" s="11"/>
      <c r="G7" s="11" t="s">
        <v>10</v>
      </c>
      <c r="H7" s="11" t="s">
        <v>11</v>
      </c>
      <c r="I7" s="34" t="s">
        <v>12</v>
      </c>
      <c r="J7" s="11" t="s">
        <v>13</v>
      </c>
      <c r="K7" s="53" t="s">
        <v>13</v>
      </c>
      <c r="L7" s="34" t="s">
        <v>13</v>
      </c>
      <c r="M7" s="46" t="s">
        <v>13</v>
      </c>
      <c r="N7" s="11" t="s">
        <v>14</v>
      </c>
      <c r="O7" s="11" t="s">
        <v>437</v>
      </c>
      <c r="P7" s="73" t="s">
        <v>15</v>
      </c>
      <c r="Q7" s="73"/>
      <c r="R7" s="73"/>
      <c r="S7" s="73"/>
      <c r="T7" s="73"/>
      <c r="U7" s="73" t="s">
        <v>16</v>
      </c>
      <c r="V7" s="73"/>
      <c r="W7" s="73"/>
      <c r="X7" s="73"/>
      <c r="Y7" s="73"/>
      <c r="Z7" s="73"/>
      <c r="AA7" s="73" t="s">
        <v>17</v>
      </c>
      <c r="AB7" s="73"/>
      <c r="AC7" s="73"/>
      <c r="AD7" s="73"/>
      <c r="AE7" s="73"/>
      <c r="AF7" s="73"/>
    </row>
    <row r="8" spans="1:32" ht="13.5" thickBot="1">
      <c r="A8" s="23" t="s">
        <v>18</v>
      </c>
      <c r="B8" s="47" t="s">
        <v>19</v>
      </c>
      <c r="C8" s="31" t="s">
        <v>20</v>
      </c>
      <c r="D8" s="23" t="s">
        <v>21</v>
      </c>
      <c r="E8" s="47" t="s">
        <v>22</v>
      </c>
      <c r="F8" s="23" t="s">
        <v>436</v>
      </c>
      <c r="G8" s="23" t="s">
        <v>23</v>
      </c>
      <c r="H8" s="23" t="s">
        <v>24</v>
      </c>
      <c r="I8" s="31" t="s">
        <v>25</v>
      </c>
      <c r="J8" s="23" t="s">
        <v>11</v>
      </c>
      <c r="K8" s="54" t="s">
        <v>23</v>
      </c>
      <c r="L8" s="31" t="s">
        <v>11</v>
      </c>
      <c r="M8" s="47" t="s">
        <v>23</v>
      </c>
      <c r="N8" s="23" t="s">
        <v>26</v>
      </c>
      <c r="O8" s="23" t="s">
        <v>27</v>
      </c>
      <c r="P8" s="23" t="s">
        <v>887</v>
      </c>
      <c r="Q8" s="23" t="s">
        <v>28</v>
      </c>
      <c r="R8" s="23" t="s">
        <v>29</v>
      </c>
      <c r="S8" s="23" t="s">
        <v>205</v>
      </c>
      <c r="T8" s="47" t="s">
        <v>676</v>
      </c>
      <c r="U8" s="47" t="s">
        <v>887</v>
      </c>
      <c r="V8" s="23" t="s">
        <v>28</v>
      </c>
      <c r="W8" s="23" t="s">
        <v>29</v>
      </c>
      <c r="X8" s="23" t="s">
        <v>27</v>
      </c>
      <c r="Y8" s="23" t="s">
        <v>205</v>
      </c>
      <c r="Z8" s="23" t="s">
        <v>676</v>
      </c>
      <c r="AA8" s="23" t="s">
        <v>887</v>
      </c>
      <c r="AB8" s="23" t="s">
        <v>28</v>
      </c>
      <c r="AC8" s="23" t="s">
        <v>29</v>
      </c>
      <c r="AD8" s="23" t="s">
        <v>27</v>
      </c>
      <c r="AE8" s="23" t="s">
        <v>205</v>
      </c>
      <c r="AF8" s="23" t="s">
        <v>676</v>
      </c>
    </row>
    <row r="9" spans="1:32" ht="12.75">
      <c r="A9" s="7" t="s">
        <v>30</v>
      </c>
      <c r="B9" s="63">
        <v>2</v>
      </c>
      <c r="C9" s="27">
        <v>9400</v>
      </c>
      <c r="D9" s="7">
        <v>44005</v>
      </c>
      <c r="E9" s="48">
        <v>331600</v>
      </c>
      <c r="F9" s="17">
        <f>E9/D9</f>
        <v>7.535507328712646</v>
      </c>
      <c r="G9" s="19">
        <f>(9400/44005)</f>
        <v>0.21361208953528008</v>
      </c>
      <c r="H9" s="5">
        <f>(C9/E9)*100</f>
        <v>2.8347406513872135</v>
      </c>
      <c r="I9" s="27"/>
      <c r="J9" s="7"/>
      <c r="K9" s="55"/>
      <c r="L9" s="39">
        <f>(E9-D9-C9)/E9</f>
        <v>0.8389475271411339</v>
      </c>
      <c r="M9" s="48"/>
      <c r="N9" s="17">
        <v>1.193</v>
      </c>
      <c r="O9" s="7">
        <v>4200700</v>
      </c>
      <c r="P9" s="7"/>
      <c r="Q9" s="7" t="s">
        <v>31</v>
      </c>
      <c r="R9" s="7" t="s">
        <v>32</v>
      </c>
      <c r="S9" s="7"/>
      <c r="T9" s="48"/>
      <c r="U9" s="48"/>
      <c r="V9" s="7" t="s">
        <v>33</v>
      </c>
      <c r="W9" s="7" t="s">
        <v>32</v>
      </c>
      <c r="X9" s="7"/>
      <c r="Y9" s="7"/>
      <c r="Z9" s="7"/>
      <c r="AA9" s="7"/>
      <c r="AB9" s="7"/>
      <c r="AC9" s="7"/>
      <c r="AD9" s="7"/>
      <c r="AE9" s="7"/>
      <c r="AF9" s="7"/>
    </row>
    <row r="10" spans="1:33" ht="12.75">
      <c r="A10" t="s">
        <v>34</v>
      </c>
      <c r="B10" s="18"/>
      <c r="C10" s="26" t="s">
        <v>35</v>
      </c>
      <c r="D10" s="6">
        <v>3000</v>
      </c>
      <c r="E10" s="2">
        <v>12900</v>
      </c>
      <c r="F10" s="17">
        <f>E10/D10</f>
        <v>4.3</v>
      </c>
      <c r="G10" s="19">
        <f>1000/3000</f>
        <v>0.3333333333333333</v>
      </c>
      <c r="H10" s="5"/>
      <c r="I10" s="38">
        <f>3000/12900</f>
        <v>0.23255813953488372</v>
      </c>
      <c r="J10" s="4">
        <f>D10/E10</f>
        <v>0.23255813953488372</v>
      </c>
      <c r="K10" s="29">
        <v>3.1949</v>
      </c>
      <c r="L10" s="39">
        <f>8900/12900</f>
        <v>0.689922480620155</v>
      </c>
      <c r="N10" s="4">
        <f>O10/E10/9.80665</f>
        <v>1.9761942111975355</v>
      </c>
      <c r="O10">
        <v>250000</v>
      </c>
      <c r="Q10" t="s">
        <v>36</v>
      </c>
      <c r="R10" t="s">
        <v>32</v>
      </c>
      <c r="AG10" t="s">
        <v>37</v>
      </c>
    </row>
    <row r="11" spans="1:12" ht="12.75">
      <c r="A11" t="s">
        <v>188</v>
      </c>
      <c r="B11" s="18">
        <v>1</v>
      </c>
      <c r="C11" s="26">
        <v>300</v>
      </c>
      <c r="E11" s="2">
        <f>C11/(H11/100)</f>
        <v>5597.014925373134</v>
      </c>
      <c r="F11" s="4"/>
      <c r="G11" s="19"/>
      <c r="H11" s="5">
        <v>5.36</v>
      </c>
      <c r="I11" s="38"/>
      <c r="L11" s="39"/>
    </row>
    <row r="12" spans="1:12" ht="12.75">
      <c r="A12" t="s">
        <v>178</v>
      </c>
      <c r="B12" s="18">
        <v>1</v>
      </c>
      <c r="C12" s="26">
        <v>45300</v>
      </c>
      <c r="F12" s="4"/>
      <c r="G12" s="19"/>
      <c r="H12" s="5"/>
      <c r="I12" s="38"/>
      <c r="L12" s="39"/>
    </row>
    <row r="13" spans="1:30" ht="12.75">
      <c r="A13" t="s">
        <v>747</v>
      </c>
      <c r="B13" s="18" t="s">
        <v>748</v>
      </c>
      <c r="C13" s="26">
        <v>3210</v>
      </c>
      <c r="E13" s="2">
        <v>208000</v>
      </c>
      <c r="F13" s="4"/>
      <c r="G13" s="19"/>
      <c r="H13" s="5">
        <f>(C13/E13)*100</f>
        <v>1.5432692307692306</v>
      </c>
      <c r="I13" s="38"/>
      <c r="L13" s="39"/>
      <c r="N13" s="4">
        <f>O13/E13/9.80665</f>
        <v>1.1782869865777894</v>
      </c>
      <c r="O13">
        <v>2403450</v>
      </c>
      <c r="Q13" t="s">
        <v>524</v>
      </c>
      <c r="R13" t="s">
        <v>64</v>
      </c>
      <c r="V13" t="s">
        <v>524</v>
      </c>
      <c r="W13" t="s">
        <v>64</v>
      </c>
      <c r="X13">
        <v>686700</v>
      </c>
      <c r="AB13" t="s">
        <v>33</v>
      </c>
      <c r="AC13" t="s">
        <v>32</v>
      </c>
      <c r="AD13">
        <v>58860</v>
      </c>
    </row>
    <row r="14" spans="1:30" ht="12.75">
      <c r="A14" t="s">
        <v>749</v>
      </c>
      <c r="B14" s="18" t="s">
        <v>748</v>
      </c>
      <c r="C14" s="26">
        <v>3780</v>
      </c>
      <c r="E14" s="2">
        <v>215000</v>
      </c>
      <c r="F14" s="4"/>
      <c r="G14" s="19"/>
      <c r="H14" s="5">
        <f>(C14/E14)*100</f>
        <v>1.7581395348837208</v>
      </c>
      <c r="I14" s="38"/>
      <c r="L14" s="39"/>
      <c r="N14" s="4">
        <f>O14/E14/9.80665</f>
        <v>1.242749965940293</v>
      </c>
      <c r="O14">
        <v>2620251</v>
      </c>
      <c r="Q14" t="s">
        <v>524</v>
      </c>
      <c r="R14" t="s">
        <v>64</v>
      </c>
      <c r="V14" t="s">
        <v>524</v>
      </c>
      <c r="W14" t="s">
        <v>64</v>
      </c>
      <c r="X14">
        <v>770085</v>
      </c>
      <c r="AB14" t="s">
        <v>33</v>
      </c>
      <c r="AC14" t="s">
        <v>32</v>
      </c>
      <c r="AD14">
        <v>58860</v>
      </c>
    </row>
    <row r="15" spans="1:30" ht="12.75">
      <c r="A15" t="s">
        <v>750</v>
      </c>
      <c r="B15" s="18" t="s">
        <v>43</v>
      </c>
      <c r="C15" s="26">
        <v>4450</v>
      </c>
      <c r="E15" s="2">
        <v>234000</v>
      </c>
      <c r="F15" s="4"/>
      <c r="G15" s="19"/>
      <c r="H15" s="5">
        <f>(C15/E15)*100</f>
        <v>1.9017094017094016</v>
      </c>
      <c r="I15" s="38"/>
      <c r="L15" s="39"/>
      <c r="N15" s="4">
        <f>O15/E15/9.80665</f>
        <v>1.7574377512276795</v>
      </c>
      <c r="O15">
        <v>4032891</v>
      </c>
      <c r="Q15" t="s">
        <v>524</v>
      </c>
      <c r="R15" t="s">
        <v>64</v>
      </c>
      <c r="V15" t="s">
        <v>524</v>
      </c>
      <c r="W15" t="s">
        <v>64</v>
      </c>
      <c r="X15">
        <v>770085</v>
      </c>
      <c r="AB15" t="s">
        <v>33</v>
      </c>
      <c r="AC15" t="s">
        <v>32</v>
      </c>
      <c r="AD15">
        <v>58860</v>
      </c>
    </row>
    <row r="16" spans="1:14" ht="12.75">
      <c r="A16" t="s">
        <v>38</v>
      </c>
      <c r="B16" s="18" t="s">
        <v>39</v>
      </c>
      <c r="C16" s="26">
        <v>16800</v>
      </c>
      <c r="F16" s="4"/>
      <c r="G16" s="19"/>
      <c r="H16" s="5"/>
      <c r="I16" s="38"/>
      <c r="L16" s="39"/>
      <c r="N16" s="4"/>
    </row>
    <row r="17" spans="1:30" ht="12.75">
      <c r="A17" t="s">
        <v>751</v>
      </c>
      <c r="B17" s="18">
        <v>3</v>
      </c>
      <c r="C17" s="26">
        <v>4600</v>
      </c>
      <c r="E17" s="2">
        <v>243000</v>
      </c>
      <c r="F17" s="4"/>
      <c r="G17" s="19"/>
      <c r="H17" s="5">
        <f aca="true" t="shared" si="0" ref="H17:H23">(C17/E17)*100</f>
        <v>1.8930041152263373</v>
      </c>
      <c r="I17" s="38"/>
      <c r="L17" s="39"/>
      <c r="N17" s="4">
        <f>O17/E17/9.80665</f>
        <v>1.2596894284320674</v>
      </c>
      <c r="O17">
        <v>3001860</v>
      </c>
      <c r="Q17" t="s">
        <v>757</v>
      </c>
      <c r="R17" t="s">
        <v>64</v>
      </c>
      <c r="V17" t="s">
        <v>757</v>
      </c>
      <c r="W17" t="s">
        <v>64</v>
      </c>
      <c r="X17">
        <v>798534</v>
      </c>
      <c r="AB17" t="s">
        <v>33</v>
      </c>
      <c r="AC17" t="s">
        <v>32</v>
      </c>
      <c r="AD17">
        <v>62784</v>
      </c>
    </row>
    <row r="18" spans="1:14" ht="12.75">
      <c r="A18" t="s">
        <v>755</v>
      </c>
      <c r="B18" s="64" t="s">
        <v>43</v>
      </c>
      <c r="C18" s="26">
        <v>7000</v>
      </c>
      <c r="E18" s="2">
        <v>399000</v>
      </c>
      <c r="F18" s="4"/>
      <c r="G18" s="19"/>
      <c r="H18" s="5">
        <f t="shared" si="0"/>
        <v>1.7543859649122806</v>
      </c>
      <c r="I18" s="38"/>
      <c r="L18" s="39"/>
      <c r="N18" s="4"/>
    </row>
    <row r="19" spans="1:30" ht="12.75">
      <c r="A19" t="s">
        <v>752</v>
      </c>
      <c r="B19" s="64" t="s">
        <v>43</v>
      </c>
      <c r="C19" s="26">
        <v>6000</v>
      </c>
      <c r="E19" s="2">
        <v>320000</v>
      </c>
      <c r="F19" s="4"/>
      <c r="G19" s="19"/>
      <c r="H19" s="5">
        <f t="shared" si="0"/>
        <v>1.875</v>
      </c>
      <c r="I19" s="38"/>
      <c r="L19" s="39"/>
      <c r="N19" s="4">
        <f>O19/E19/9.80665</f>
        <v>1.3768291159570292</v>
      </c>
      <c r="O19">
        <v>4320666</v>
      </c>
      <c r="Q19" t="s">
        <v>757</v>
      </c>
      <c r="R19" t="s">
        <v>64</v>
      </c>
      <c r="V19" t="s">
        <v>757</v>
      </c>
      <c r="W19" t="s">
        <v>64</v>
      </c>
      <c r="X19">
        <v>798534</v>
      </c>
      <c r="AB19" t="s">
        <v>33</v>
      </c>
      <c r="AC19" t="s">
        <v>32</v>
      </c>
      <c r="AD19">
        <v>62784</v>
      </c>
    </row>
    <row r="20" spans="1:33" ht="12.75">
      <c r="A20" t="s">
        <v>756</v>
      </c>
      <c r="B20" s="64" t="s">
        <v>44</v>
      </c>
      <c r="C20" s="26">
        <v>7000</v>
      </c>
      <c r="E20" s="2">
        <v>483000</v>
      </c>
      <c r="F20" s="4"/>
      <c r="G20" s="19"/>
      <c r="H20" s="5">
        <f t="shared" si="0"/>
        <v>1.4492753623188406</v>
      </c>
      <c r="I20" s="38"/>
      <c r="L20" s="39"/>
      <c r="N20" s="4">
        <f>O20/E20/9.80665</f>
        <v>1.266685146120108</v>
      </c>
      <c r="O20">
        <v>5999796</v>
      </c>
      <c r="Q20" t="s">
        <v>757</v>
      </c>
      <c r="R20" t="s">
        <v>64</v>
      </c>
      <c r="V20" t="s">
        <v>757</v>
      </c>
      <c r="W20" t="s">
        <v>64</v>
      </c>
      <c r="X20">
        <v>798534</v>
      </c>
      <c r="AB20" t="s">
        <v>33</v>
      </c>
      <c r="AC20" t="s">
        <v>32</v>
      </c>
      <c r="AD20">
        <v>62784</v>
      </c>
      <c r="AG20" t="s">
        <v>882</v>
      </c>
    </row>
    <row r="21" spans="1:30" ht="12.75">
      <c r="A21" t="s">
        <v>754</v>
      </c>
      <c r="B21" s="64" t="s">
        <v>44</v>
      </c>
      <c r="C21" s="26">
        <v>7000</v>
      </c>
      <c r="E21" s="2">
        <v>420000</v>
      </c>
      <c r="F21" s="4"/>
      <c r="G21" s="19"/>
      <c r="H21" s="5">
        <f t="shared" si="0"/>
        <v>1.6666666666666667</v>
      </c>
      <c r="I21" s="38"/>
      <c r="L21" s="39"/>
      <c r="N21" s="4">
        <f>O21/E21/9.80665</f>
        <v>1.4085762503723787</v>
      </c>
      <c r="O21">
        <v>5801634</v>
      </c>
      <c r="Q21" t="s">
        <v>757</v>
      </c>
      <c r="R21" t="s">
        <v>64</v>
      </c>
      <c r="V21" t="s">
        <v>757</v>
      </c>
      <c r="W21" t="s">
        <v>64</v>
      </c>
      <c r="X21">
        <v>798534</v>
      </c>
      <c r="AB21" t="s">
        <v>33</v>
      </c>
      <c r="AC21" t="s">
        <v>32</v>
      </c>
      <c r="AD21">
        <v>62784</v>
      </c>
    </row>
    <row r="22" spans="1:30" ht="12.75">
      <c r="A22" t="s">
        <v>753</v>
      </c>
      <c r="B22" s="64" t="s">
        <v>44</v>
      </c>
      <c r="C22" s="26">
        <v>6500</v>
      </c>
      <c r="E22" s="2">
        <v>355000</v>
      </c>
      <c r="F22" s="4"/>
      <c r="G22" s="19"/>
      <c r="H22" s="5">
        <f t="shared" si="0"/>
        <v>1.8309859154929577</v>
      </c>
      <c r="I22" s="38"/>
      <c r="L22" s="39"/>
      <c r="N22" s="4">
        <f>O22/E22/9.80665</f>
        <v>1.6095637316529177</v>
      </c>
      <c r="O22">
        <v>5603472</v>
      </c>
      <c r="Q22" t="s">
        <v>757</v>
      </c>
      <c r="R22" t="s">
        <v>64</v>
      </c>
      <c r="V22" t="s">
        <v>757</v>
      </c>
      <c r="W22" t="s">
        <v>64</v>
      </c>
      <c r="X22">
        <v>798534</v>
      </c>
      <c r="AB22" t="s">
        <v>33</v>
      </c>
      <c r="AC22" t="s">
        <v>32</v>
      </c>
      <c r="AD22">
        <v>62784</v>
      </c>
    </row>
    <row r="23" spans="1:27" ht="12.75">
      <c r="A23" t="s">
        <v>40</v>
      </c>
      <c r="B23" s="64" t="s">
        <v>41</v>
      </c>
      <c r="C23" s="26">
        <v>18000</v>
      </c>
      <c r="E23" s="2">
        <v>718000</v>
      </c>
      <c r="F23" s="4"/>
      <c r="G23" s="19"/>
      <c r="H23" s="5">
        <f t="shared" si="0"/>
        <v>2.5069637883008355</v>
      </c>
      <c r="I23" s="38"/>
      <c r="L23" s="39"/>
      <c r="N23" s="4">
        <f>O23/E23/9.80665</f>
        <v>2.0507941664904297</v>
      </c>
      <c r="O23">
        <v>14440000</v>
      </c>
      <c r="Q23" t="s">
        <v>33</v>
      </c>
      <c r="R23" t="s">
        <v>32</v>
      </c>
      <c r="S23">
        <v>431</v>
      </c>
      <c r="T23" s="2">
        <f>S23*9.81</f>
        <v>4228.110000000001</v>
      </c>
      <c r="V23" t="s">
        <v>757</v>
      </c>
      <c r="W23" t="s">
        <v>64</v>
      </c>
      <c r="X23">
        <v>29700</v>
      </c>
      <c r="Y23">
        <v>321.3</v>
      </c>
      <c r="Z23" s="2">
        <f>Y23*9.81</f>
        <v>3151.9530000000004</v>
      </c>
      <c r="AA23" s="2"/>
    </row>
    <row r="24" spans="1:20" ht="12.75">
      <c r="A24" t="s">
        <v>42</v>
      </c>
      <c r="B24" s="64"/>
      <c r="E24" s="2">
        <v>170097</v>
      </c>
      <c r="F24" s="4"/>
      <c r="G24" s="19"/>
      <c r="H24" s="5"/>
      <c r="I24" s="38"/>
      <c r="L24" s="39">
        <v>0.912</v>
      </c>
      <c r="N24" s="4"/>
      <c r="O24">
        <v>14440000</v>
      </c>
      <c r="Q24" t="s">
        <v>33</v>
      </c>
      <c r="R24" t="s">
        <v>32</v>
      </c>
      <c r="S24">
        <v>431</v>
      </c>
      <c r="T24" s="2">
        <f>S24*9.81</f>
        <v>4228.110000000001</v>
      </c>
    </row>
    <row r="25" spans="1:33" ht="12.75">
      <c r="A25" t="s">
        <v>773</v>
      </c>
      <c r="B25" s="18" t="s">
        <v>743</v>
      </c>
      <c r="E25" s="2">
        <v>110660</v>
      </c>
      <c r="F25" s="4"/>
      <c r="G25" s="19"/>
      <c r="H25" s="5">
        <f>(C25/E25)*100</f>
        <v>0</v>
      </c>
      <c r="I25" s="38"/>
      <c r="L25" s="39"/>
      <c r="N25" s="4">
        <f>O25/E25/9.80665</f>
        <v>1.3528932349780771</v>
      </c>
      <c r="O25">
        <v>1468165</v>
      </c>
      <c r="Q25" t="s">
        <v>31</v>
      </c>
      <c r="R25" t="s">
        <v>32</v>
      </c>
      <c r="V25" t="s">
        <v>31</v>
      </c>
      <c r="W25" t="s">
        <v>32</v>
      </c>
      <c r="X25">
        <v>262467</v>
      </c>
      <c r="AG25" t="s">
        <v>47</v>
      </c>
    </row>
    <row r="26" spans="1:33" ht="12.75">
      <c r="A26" t="s">
        <v>774</v>
      </c>
      <c r="B26" s="18" t="s">
        <v>41</v>
      </c>
      <c r="E26" s="2">
        <v>117915</v>
      </c>
      <c r="F26" s="4"/>
      <c r="G26" s="19"/>
      <c r="H26" s="5">
        <f>(C26/E26)*100</f>
        <v>0</v>
      </c>
      <c r="I26" s="38"/>
      <c r="L26" s="39"/>
      <c r="N26" s="4">
        <f>O26/E26/9.80665</f>
        <v>1.4966310387840436</v>
      </c>
      <c r="O26">
        <v>1730631</v>
      </c>
      <c r="Q26" t="s">
        <v>31</v>
      </c>
      <c r="R26" t="s">
        <v>32</v>
      </c>
      <c r="V26" t="s">
        <v>524</v>
      </c>
      <c r="W26" t="s">
        <v>775</v>
      </c>
      <c r="X26">
        <v>33354</v>
      </c>
      <c r="AB26" t="s">
        <v>46</v>
      </c>
      <c r="AD26">
        <v>13783</v>
      </c>
      <c r="AG26" t="s">
        <v>47</v>
      </c>
    </row>
    <row r="27" spans="1:14" ht="12.75">
      <c r="A27" t="s">
        <v>52</v>
      </c>
      <c r="B27" s="64"/>
      <c r="E27" s="2">
        <v>120973</v>
      </c>
      <c r="F27" s="4"/>
      <c r="G27" s="19"/>
      <c r="H27" s="5"/>
      <c r="I27" s="38"/>
      <c r="L27" s="39">
        <v>0.933</v>
      </c>
      <c r="N27" s="4"/>
    </row>
    <row r="28" spans="1:24" ht="12.75">
      <c r="A28" t="s">
        <v>781</v>
      </c>
      <c r="B28" s="18" t="s">
        <v>41</v>
      </c>
      <c r="C28" s="26">
        <v>1500</v>
      </c>
      <c r="E28" s="2">
        <v>119050</v>
      </c>
      <c r="F28" s="4"/>
      <c r="G28" s="19"/>
      <c r="H28" s="5"/>
      <c r="I28" s="38"/>
      <c r="L28" s="39"/>
      <c r="N28" s="4">
        <f>O28/E28/9.80665</f>
        <v>1.4823624438321756</v>
      </c>
      <c r="O28">
        <v>1730631</v>
      </c>
      <c r="Q28" t="s">
        <v>31</v>
      </c>
      <c r="R28" t="s">
        <v>32</v>
      </c>
      <c r="V28" t="s">
        <v>46</v>
      </c>
      <c r="X28">
        <v>63765</v>
      </c>
    </row>
    <row r="29" spans="1:33" ht="12.75">
      <c r="A29" t="s">
        <v>45</v>
      </c>
      <c r="B29" s="64" t="s">
        <v>41</v>
      </c>
      <c r="C29" s="26">
        <v>5900</v>
      </c>
      <c r="E29" s="2">
        <v>181000</v>
      </c>
      <c r="F29" s="4"/>
      <c r="G29" s="19"/>
      <c r="H29" s="5">
        <f aca="true" t="shared" si="1" ref="H29:H35">(C29/E29)*100</f>
        <v>3.259668508287293</v>
      </c>
      <c r="I29" s="38"/>
      <c r="L29" s="39"/>
      <c r="N29" s="4">
        <f>O29/E29/9.80665</f>
        <v>1.120301358253545</v>
      </c>
      <c r="O29">
        <v>1988539</v>
      </c>
      <c r="Q29" t="s">
        <v>31</v>
      </c>
      <c r="R29" t="s">
        <v>32</v>
      </c>
      <c r="V29" t="s">
        <v>33</v>
      </c>
      <c r="W29" t="s">
        <v>32</v>
      </c>
      <c r="X29">
        <v>146800</v>
      </c>
      <c r="AB29" t="s">
        <v>46</v>
      </c>
      <c r="AG29" t="s">
        <v>47</v>
      </c>
    </row>
    <row r="30" spans="1:24" ht="12" customHeight="1">
      <c r="A30" t="s">
        <v>782</v>
      </c>
      <c r="B30" s="18" t="s">
        <v>743</v>
      </c>
      <c r="C30" s="26">
        <v>5900</v>
      </c>
      <c r="E30" s="2">
        <v>163900</v>
      </c>
      <c r="F30" s="4"/>
      <c r="G30" s="19"/>
      <c r="H30" s="5">
        <f t="shared" si="1"/>
        <v>3.599755948749237</v>
      </c>
      <c r="I30" s="38"/>
      <c r="L30" s="39"/>
      <c r="N30" s="4">
        <f>O30/E30/9.80665</f>
        <v>1.2121283876715414</v>
      </c>
      <c r="O30">
        <v>1948266</v>
      </c>
      <c r="Q30" t="s">
        <v>31</v>
      </c>
      <c r="R30" t="s">
        <v>32</v>
      </c>
      <c r="V30" t="s">
        <v>33</v>
      </c>
      <c r="W30" t="s">
        <v>32</v>
      </c>
      <c r="X30">
        <v>147150</v>
      </c>
    </row>
    <row r="31" spans="1:24" ht="12.75">
      <c r="A31" t="s">
        <v>783</v>
      </c>
      <c r="B31" s="18" t="s">
        <v>743</v>
      </c>
      <c r="C31" s="26">
        <v>6780</v>
      </c>
      <c r="E31" s="2">
        <v>187170</v>
      </c>
      <c r="F31" s="4"/>
      <c r="G31" s="19"/>
      <c r="H31" s="5">
        <f t="shared" si="1"/>
        <v>3.6223753806699794</v>
      </c>
      <c r="I31" s="38"/>
      <c r="L31" s="39"/>
      <c r="N31" s="4">
        <f>O31/E31/9.80665</f>
        <v>1.1351848954822794</v>
      </c>
      <c r="O31">
        <v>2083644</v>
      </c>
      <c r="Q31" t="s">
        <v>31</v>
      </c>
      <c r="R31" t="s">
        <v>32</v>
      </c>
      <c r="V31" t="s">
        <v>33</v>
      </c>
      <c r="W31" t="s">
        <v>32</v>
      </c>
      <c r="X31">
        <v>149112</v>
      </c>
    </row>
    <row r="32" spans="1:24" ht="12.75">
      <c r="A32" t="s">
        <v>784</v>
      </c>
      <c r="B32" s="18" t="s">
        <v>743</v>
      </c>
      <c r="C32" s="26">
        <v>7120</v>
      </c>
      <c r="E32" s="2">
        <v>187310</v>
      </c>
      <c r="F32" s="4"/>
      <c r="G32" s="19"/>
      <c r="H32" s="5">
        <f t="shared" si="1"/>
        <v>3.8011852010036837</v>
      </c>
      <c r="I32" s="38"/>
      <c r="L32" s="39"/>
      <c r="N32" s="4">
        <f>O32/E32/9.80665</f>
        <v>1.13433643098296</v>
      </c>
      <c r="O32">
        <v>2083644</v>
      </c>
      <c r="Q32" t="s">
        <v>31</v>
      </c>
      <c r="R32" t="s">
        <v>32</v>
      </c>
      <c r="V32" t="s">
        <v>33</v>
      </c>
      <c r="W32" t="s">
        <v>32</v>
      </c>
      <c r="X32">
        <v>180504</v>
      </c>
    </row>
    <row r="33" spans="1:18" ht="12.75">
      <c r="A33" t="s">
        <v>48</v>
      </c>
      <c r="B33" s="64" t="s">
        <v>41</v>
      </c>
      <c r="C33" s="26">
        <v>6600</v>
      </c>
      <c r="E33" s="2">
        <v>207000</v>
      </c>
      <c r="F33" s="4"/>
      <c r="G33" s="19"/>
      <c r="H33" s="5">
        <f t="shared" si="1"/>
        <v>3.1884057971014492</v>
      </c>
      <c r="I33" s="38"/>
      <c r="L33" s="39"/>
      <c r="N33" s="4"/>
      <c r="Q33" t="s">
        <v>31</v>
      </c>
      <c r="R33" t="s">
        <v>32</v>
      </c>
    </row>
    <row r="34" spans="1:18" ht="12.75">
      <c r="A34" t="s">
        <v>49</v>
      </c>
      <c r="B34" s="64" t="s">
        <v>41</v>
      </c>
      <c r="C34" s="26">
        <v>6800</v>
      </c>
      <c r="E34" s="2">
        <v>207000</v>
      </c>
      <c r="F34" s="4"/>
      <c r="G34" s="19"/>
      <c r="H34" s="5">
        <f t="shared" si="1"/>
        <v>3.2850241545893724</v>
      </c>
      <c r="I34" s="38"/>
      <c r="L34" s="39"/>
      <c r="N34" s="4">
        <f aca="true" t="shared" si="2" ref="N34:N43">O34/E34/9.80665</f>
        <v>1.0992540775902067</v>
      </c>
      <c r="O34">
        <v>2231460</v>
      </c>
      <c r="Q34" t="s">
        <v>31</v>
      </c>
      <c r="R34" t="s">
        <v>32</v>
      </c>
    </row>
    <row r="35" spans="1:24" ht="12.75">
      <c r="A35" t="s">
        <v>50</v>
      </c>
      <c r="B35" s="64" t="s">
        <v>51</v>
      </c>
      <c r="C35" s="26">
        <v>8600</v>
      </c>
      <c r="E35" s="2">
        <v>196920</v>
      </c>
      <c r="F35" s="4"/>
      <c r="G35" s="19"/>
      <c r="H35" s="5">
        <f t="shared" si="1"/>
        <v>4.367255738370912</v>
      </c>
      <c r="I35" s="38"/>
      <c r="L35" s="39"/>
      <c r="N35" s="4">
        <f t="shared" si="2"/>
        <v>1.560557287400518</v>
      </c>
      <c r="O35">
        <v>3013632</v>
      </c>
      <c r="Q35" t="s">
        <v>31</v>
      </c>
      <c r="R35" t="s">
        <v>32</v>
      </c>
      <c r="V35" t="s">
        <v>33</v>
      </c>
      <c r="W35" t="s">
        <v>32</v>
      </c>
      <c r="X35">
        <v>180504</v>
      </c>
    </row>
    <row r="36" spans="1:16" ht="12.75">
      <c r="A36" t="s">
        <v>885</v>
      </c>
      <c r="B36" s="64"/>
      <c r="F36" s="4"/>
      <c r="G36" s="19"/>
      <c r="H36" s="5"/>
      <c r="I36" s="38"/>
      <c r="L36" s="39"/>
      <c r="N36" s="4"/>
      <c r="P36" t="s">
        <v>890</v>
      </c>
    </row>
    <row r="37" spans="1:16" ht="12.75">
      <c r="A37" t="s">
        <v>891</v>
      </c>
      <c r="B37" s="64" t="s">
        <v>892</v>
      </c>
      <c r="F37" s="4"/>
      <c r="G37" s="19"/>
      <c r="H37" s="5"/>
      <c r="I37" s="38"/>
      <c r="L37" s="39"/>
      <c r="N37" s="4"/>
      <c r="P37" t="s">
        <v>890</v>
      </c>
    </row>
    <row r="38" spans="1:24" ht="12.75">
      <c r="A38" t="s">
        <v>776</v>
      </c>
      <c r="B38" s="18" t="s">
        <v>41</v>
      </c>
      <c r="E38" s="2">
        <v>123810</v>
      </c>
      <c r="F38" s="4"/>
      <c r="G38" s="19"/>
      <c r="H38" s="5"/>
      <c r="I38" s="38"/>
      <c r="L38" s="39"/>
      <c r="N38" s="4">
        <f t="shared" si="2"/>
        <v>1.4253715284566715</v>
      </c>
      <c r="O38">
        <v>1730631</v>
      </c>
      <c r="Q38" t="s">
        <v>31</v>
      </c>
      <c r="R38" t="s">
        <v>32</v>
      </c>
      <c r="V38" t="s">
        <v>524</v>
      </c>
      <c r="W38" t="s">
        <v>586</v>
      </c>
      <c r="X38">
        <v>44979</v>
      </c>
    </row>
    <row r="39" spans="1:24" ht="12.75">
      <c r="A39" t="s">
        <v>777</v>
      </c>
      <c r="B39" s="18" t="s">
        <v>41</v>
      </c>
      <c r="C39" s="26">
        <v>3400</v>
      </c>
      <c r="E39" s="2">
        <v>124715</v>
      </c>
      <c r="F39" s="4"/>
      <c r="G39" s="19"/>
      <c r="H39" s="5">
        <f aca="true" t="shared" si="3" ref="H39:H44">(C39/E39)*100</f>
        <v>2.726215771960069</v>
      </c>
      <c r="I39" s="38"/>
      <c r="L39" s="39"/>
      <c r="N39" s="4">
        <f t="shared" si="2"/>
        <v>1.4150282559292828</v>
      </c>
      <c r="O39">
        <v>1730631</v>
      </c>
      <c r="Q39" t="s">
        <v>31</v>
      </c>
      <c r="R39" t="s">
        <v>32</v>
      </c>
      <c r="V39" t="s">
        <v>524</v>
      </c>
      <c r="W39" t="s">
        <v>586</v>
      </c>
      <c r="X39">
        <v>66708</v>
      </c>
    </row>
    <row r="40" spans="1:24" ht="12.75">
      <c r="A40" t="s">
        <v>778</v>
      </c>
      <c r="B40" s="18" t="s">
        <v>41</v>
      </c>
      <c r="E40" s="2">
        <v>124700</v>
      </c>
      <c r="F40" s="4"/>
      <c r="G40" s="19"/>
      <c r="H40" s="5">
        <f t="shared" si="3"/>
        <v>0</v>
      </c>
      <c r="I40" s="38"/>
      <c r="L40" s="39"/>
      <c r="N40" s="4">
        <f t="shared" si="2"/>
        <v>1.4151984678285525</v>
      </c>
      <c r="O40">
        <v>1730631</v>
      </c>
      <c r="Q40" t="s">
        <v>31</v>
      </c>
      <c r="R40" t="s">
        <v>32</v>
      </c>
      <c r="V40" t="s">
        <v>524</v>
      </c>
      <c r="W40" t="s">
        <v>586</v>
      </c>
      <c r="X40">
        <v>71171</v>
      </c>
    </row>
    <row r="41" spans="1:24" ht="12.75">
      <c r="A41" t="s">
        <v>779</v>
      </c>
      <c r="B41" s="18" t="s">
        <v>41</v>
      </c>
      <c r="E41" s="2">
        <v>129905</v>
      </c>
      <c r="F41" s="4"/>
      <c r="G41" s="19"/>
      <c r="H41" s="5">
        <f t="shared" si="3"/>
        <v>0</v>
      </c>
      <c r="I41" s="38"/>
      <c r="L41" s="39"/>
      <c r="N41" s="4">
        <f t="shared" si="2"/>
        <v>1.4981825554291723</v>
      </c>
      <c r="O41">
        <v>1908584</v>
      </c>
      <c r="Q41" t="s">
        <v>31</v>
      </c>
      <c r="R41" t="s">
        <v>32</v>
      </c>
      <c r="V41" t="s">
        <v>46</v>
      </c>
      <c r="X41">
        <v>39142</v>
      </c>
    </row>
    <row r="42" spans="1:33" ht="12.75">
      <c r="A42" t="s">
        <v>780</v>
      </c>
      <c r="B42" s="64" t="s">
        <v>41</v>
      </c>
      <c r="E42" s="2">
        <v>141000</v>
      </c>
      <c r="F42" s="4"/>
      <c r="G42" s="19"/>
      <c r="H42" s="5">
        <f t="shared" si="3"/>
        <v>0</v>
      </c>
      <c r="I42" s="38"/>
      <c r="L42" s="39"/>
      <c r="N42" s="4">
        <f>O42/E42/9.80665</f>
        <v>1.393612157736502</v>
      </c>
      <c r="O42">
        <v>1927000</v>
      </c>
      <c r="Q42" t="s">
        <v>31</v>
      </c>
      <c r="R42" t="s">
        <v>32</v>
      </c>
      <c r="V42" t="s">
        <v>33</v>
      </c>
      <c r="W42" t="s">
        <v>32</v>
      </c>
      <c r="X42">
        <v>148000</v>
      </c>
      <c r="AG42" t="s">
        <v>47</v>
      </c>
    </row>
    <row r="43" spans="1:33" ht="12.75">
      <c r="A43" t="s">
        <v>780</v>
      </c>
      <c r="B43" s="64" t="s">
        <v>41</v>
      </c>
      <c r="C43" s="26">
        <v>2772</v>
      </c>
      <c r="E43" s="2">
        <v>136055</v>
      </c>
      <c r="F43" s="4"/>
      <c r="G43" s="19"/>
      <c r="H43" s="5">
        <f t="shared" si="3"/>
        <v>2.0374113410018007</v>
      </c>
      <c r="I43" s="38"/>
      <c r="L43" s="39"/>
      <c r="N43" s="4">
        <f t="shared" si="2"/>
        <v>1.4204623237903258</v>
      </c>
      <c r="O43">
        <v>1895243</v>
      </c>
      <c r="Q43" t="s">
        <v>31</v>
      </c>
      <c r="R43" t="s">
        <v>32</v>
      </c>
      <c r="V43" t="s">
        <v>33</v>
      </c>
      <c r="W43" t="s">
        <v>32</v>
      </c>
      <c r="X43">
        <v>133465</v>
      </c>
      <c r="AG43" t="s">
        <v>47</v>
      </c>
    </row>
    <row r="44" spans="1:14" ht="12.75">
      <c r="A44" t="s">
        <v>53</v>
      </c>
      <c r="B44" s="64">
        <v>1</v>
      </c>
      <c r="C44" s="26">
        <v>499</v>
      </c>
      <c r="E44" s="2">
        <v>24040</v>
      </c>
      <c r="F44" s="4"/>
      <c r="G44" s="19"/>
      <c r="H44" s="5">
        <f t="shared" si="3"/>
        <v>2.0757071547420964</v>
      </c>
      <c r="I44" s="38"/>
      <c r="L44" s="39"/>
      <c r="N44" s="4"/>
    </row>
    <row r="45" spans="1:33" ht="12.75">
      <c r="A45" t="s">
        <v>490</v>
      </c>
      <c r="B45" s="64">
        <v>1</v>
      </c>
      <c r="C45" s="26">
        <v>6952</v>
      </c>
      <c r="D45">
        <v>27060</v>
      </c>
      <c r="E45" s="2">
        <v>327700</v>
      </c>
      <c r="F45" s="4">
        <f aca="true" t="shared" si="4" ref="F45:F50">E45/D45</f>
        <v>12.110125646711012</v>
      </c>
      <c r="G45" s="19"/>
      <c r="H45" s="5">
        <f aca="true" t="shared" si="5" ref="H45:H50">(C45/E45)*100</f>
        <v>2.1214525480622517</v>
      </c>
      <c r="I45" s="38"/>
      <c r="L45" s="39">
        <v>0.896</v>
      </c>
      <c r="N45" s="4">
        <v>1.42</v>
      </c>
      <c r="O45" s="2">
        <f aca="true" t="shared" si="6" ref="O45:O50">N45*E45*9.81</f>
        <v>4564926.54</v>
      </c>
      <c r="P45" s="2"/>
      <c r="Q45" t="s">
        <v>33</v>
      </c>
      <c r="R45" t="s">
        <v>32</v>
      </c>
      <c r="AG45" t="s">
        <v>498</v>
      </c>
    </row>
    <row r="46" spans="1:33" ht="12.75">
      <c r="A46" t="s">
        <v>490</v>
      </c>
      <c r="B46" s="64">
        <v>1</v>
      </c>
      <c r="C46" s="26">
        <v>8057</v>
      </c>
      <c r="D46">
        <v>26097</v>
      </c>
      <c r="E46" s="2">
        <v>327850</v>
      </c>
      <c r="F46" s="4">
        <f t="shared" si="4"/>
        <v>12.562746675863126</v>
      </c>
      <c r="G46" s="19"/>
      <c r="H46" s="5">
        <f t="shared" si="5"/>
        <v>2.4575263077626963</v>
      </c>
      <c r="I46" s="38"/>
      <c r="L46" s="39">
        <v>0.895</v>
      </c>
      <c r="N46" s="4">
        <v>1.42</v>
      </c>
      <c r="O46" s="2">
        <f t="shared" si="6"/>
        <v>4567016.07</v>
      </c>
      <c r="P46" s="2"/>
      <c r="Q46" t="s">
        <v>33</v>
      </c>
      <c r="R46" t="s">
        <v>32</v>
      </c>
      <c r="AG46" t="s">
        <v>492</v>
      </c>
    </row>
    <row r="47" spans="1:33" ht="12.75">
      <c r="A47" t="s">
        <v>500</v>
      </c>
      <c r="B47" s="64">
        <v>1</v>
      </c>
      <c r="C47" s="26">
        <v>5400</v>
      </c>
      <c r="D47">
        <v>27020</v>
      </c>
      <c r="E47" s="2">
        <v>327700</v>
      </c>
      <c r="F47" s="4">
        <f t="shared" si="4"/>
        <v>12.128053293856402</v>
      </c>
      <c r="G47" s="19"/>
      <c r="H47" s="5">
        <f t="shared" si="5"/>
        <v>1.647848642050656</v>
      </c>
      <c r="I47" s="38"/>
      <c r="L47" s="39">
        <v>0.901</v>
      </c>
      <c r="N47" s="4">
        <v>1.42</v>
      </c>
      <c r="O47" s="2">
        <f t="shared" si="6"/>
        <v>4564926.54</v>
      </c>
      <c r="P47" s="2"/>
      <c r="Q47" t="s">
        <v>499</v>
      </c>
      <c r="R47" t="s">
        <v>64</v>
      </c>
      <c r="AG47" t="s">
        <v>498</v>
      </c>
    </row>
    <row r="48" spans="1:33" ht="12.75">
      <c r="A48" t="s">
        <v>501</v>
      </c>
      <c r="B48" s="64">
        <v>1</v>
      </c>
      <c r="C48" s="26">
        <v>5640</v>
      </c>
      <c r="D48">
        <v>27050</v>
      </c>
      <c r="E48" s="2">
        <v>327700</v>
      </c>
      <c r="F48" s="4">
        <f t="shared" si="4"/>
        <v>12.11460258780037</v>
      </c>
      <c r="G48" s="19"/>
      <c r="H48" s="5">
        <f t="shared" si="5"/>
        <v>1.7210863594751298</v>
      </c>
      <c r="I48" s="38"/>
      <c r="L48" s="39">
        <v>0.9</v>
      </c>
      <c r="N48" s="4">
        <v>1.42</v>
      </c>
      <c r="O48" s="2">
        <f t="shared" si="6"/>
        <v>4564926.54</v>
      </c>
      <c r="P48" s="2"/>
      <c r="Q48" t="s">
        <v>503</v>
      </c>
      <c r="R48" t="s">
        <v>502</v>
      </c>
      <c r="AG48" t="s">
        <v>498</v>
      </c>
    </row>
    <row r="49" spans="1:33" ht="12.75">
      <c r="A49" t="s">
        <v>491</v>
      </c>
      <c r="B49" s="64">
        <v>1</v>
      </c>
      <c r="C49" s="26">
        <v>5400</v>
      </c>
      <c r="D49">
        <v>27147</v>
      </c>
      <c r="E49" s="2">
        <v>317700</v>
      </c>
      <c r="F49" s="4">
        <f t="shared" si="4"/>
        <v>11.702950602276495</v>
      </c>
      <c r="G49" s="19"/>
      <c r="H49" s="5">
        <f t="shared" si="5"/>
        <v>1.69971671388102</v>
      </c>
      <c r="I49" s="38"/>
      <c r="L49" s="39">
        <v>0.901</v>
      </c>
      <c r="N49" s="4">
        <v>1.42</v>
      </c>
      <c r="O49" s="2">
        <f t="shared" si="6"/>
        <v>4425624.54</v>
      </c>
      <c r="P49" s="2"/>
      <c r="AG49" t="s">
        <v>492</v>
      </c>
    </row>
    <row r="50" spans="1:33" ht="12.75">
      <c r="A50" t="s">
        <v>456</v>
      </c>
      <c r="B50" s="64">
        <v>1</v>
      </c>
      <c r="C50" s="26">
        <v>8188</v>
      </c>
      <c r="D50">
        <v>25823</v>
      </c>
      <c r="E50" s="2">
        <v>327700</v>
      </c>
      <c r="F50" s="4">
        <f t="shared" si="4"/>
        <v>12.690237385276692</v>
      </c>
      <c r="G50" s="19"/>
      <c r="H50" s="5">
        <f t="shared" si="5"/>
        <v>2.4986267927982913</v>
      </c>
      <c r="I50" s="38"/>
      <c r="L50" s="39">
        <v>0.896</v>
      </c>
      <c r="N50" s="4">
        <v>1.42</v>
      </c>
      <c r="O50" s="2">
        <f t="shared" si="6"/>
        <v>4564926.54</v>
      </c>
      <c r="P50" s="2"/>
      <c r="Q50" t="s">
        <v>33</v>
      </c>
      <c r="R50" t="s">
        <v>32</v>
      </c>
      <c r="AG50" t="s">
        <v>492</v>
      </c>
    </row>
    <row r="51" spans="1:30" ht="12.75">
      <c r="A51" t="s">
        <v>772</v>
      </c>
      <c r="B51" s="18" t="s">
        <v>748</v>
      </c>
      <c r="C51" s="26">
        <v>110</v>
      </c>
      <c r="E51" s="2">
        <v>18140</v>
      </c>
      <c r="F51" s="4"/>
      <c r="G51" s="19"/>
      <c r="H51" s="5">
        <f>(C51/E51)*100</f>
        <v>0.6063947078280044</v>
      </c>
      <c r="I51" s="38"/>
      <c r="L51" s="39"/>
      <c r="N51" s="4">
        <f>O51/E51/9.80665</f>
        <v>1.3022630487712559</v>
      </c>
      <c r="O51" s="2">
        <v>231663</v>
      </c>
      <c r="P51" s="2"/>
      <c r="Q51" t="s">
        <v>89</v>
      </c>
      <c r="R51" t="s">
        <v>228</v>
      </c>
      <c r="V51" t="s">
        <v>89</v>
      </c>
      <c r="W51" t="s">
        <v>228</v>
      </c>
      <c r="X51">
        <v>70092</v>
      </c>
      <c r="AB51" t="s">
        <v>768</v>
      </c>
      <c r="AD51">
        <v>21925</v>
      </c>
    </row>
    <row r="52" spans="1:14" ht="12.75">
      <c r="A52" t="s">
        <v>54</v>
      </c>
      <c r="B52" s="64"/>
      <c r="E52" s="2">
        <v>14107</v>
      </c>
      <c r="F52" s="4"/>
      <c r="G52" s="19"/>
      <c r="H52" s="5"/>
      <c r="I52" s="38"/>
      <c r="L52" s="39">
        <v>0.922</v>
      </c>
      <c r="N52" s="4"/>
    </row>
    <row r="53" spans="1:18" ht="12.75">
      <c r="A53" t="s">
        <v>55</v>
      </c>
      <c r="B53" s="18">
        <v>1</v>
      </c>
      <c r="F53" s="4"/>
      <c r="G53" s="19"/>
      <c r="H53" s="5"/>
      <c r="I53" s="38"/>
      <c r="L53" s="39"/>
      <c r="N53" s="4"/>
      <c r="O53">
        <v>146780</v>
      </c>
      <c r="Q53" t="s">
        <v>33</v>
      </c>
      <c r="R53" t="s">
        <v>32</v>
      </c>
    </row>
    <row r="54" spans="1:33" ht="12.75">
      <c r="A54" t="s">
        <v>56</v>
      </c>
      <c r="B54" s="18"/>
      <c r="C54" s="26">
        <v>1360</v>
      </c>
      <c r="F54" s="4"/>
      <c r="G54" s="19"/>
      <c r="H54" s="5"/>
      <c r="I54" s="38"/>
      <c r="L54" s="39"/>
      <c r="N54" s="4"/>
      <c r="Q54" t="s">
        <v>46</v>
      </c>
      <c r="AG54" t="s">
        <v>57</v>
      </c>
    </row>
    <row r="55" spans="1:14" ht="12.75">
      <c r="A55" t="s">
        <v>58</v>
      </c>
      <c r="B55" s="18"/>
      <c r="F55" s="4"/>
      <c r="G55" s="19"/>
      <c r="H55" s="5"/>
      <c r="I55" s="38"/>
      <c r="L55" s="39">
        <v>0.951</v>
      </c>
      <c r="N55" s="4"/>
    </row>
    <row r="56" spans="1:14" ht="12.75">
      <c r="A56" t="s">
        <v>59</v>
      </c>
      <c r="B56" s="18"/>
      <c r="F56" s="4"/>
      <c r="G56" s="19"/>
      <c r="H56" s="5"/>
      <c r="I56" s="38"/>
      <c r="L56" s="39">
        <v>0.949</v>
      </c>
      <c r="N56" s="4"/>
    </row>
    <row r="57" spans="1:14" ht="12.75">
      <c r="A57" t="s">
        <v>60</v>
      </c>
      <c r="B57" s="18"/>
      <c r="F57" s="4"/>
      <c r="G57" s="19"/>
      <c r="H57" s="5"/>
      <c r="I57" s="38"/>
      <c r="L57" s="39">
        <v>0.95</v>
      </c>
      <c r="N57" s="4"/>
    </row>
    <row r="58" spans="1:25" ht="12.75">
      <c r="A58" t="s">
        <v>1044</v>
      </c>
      <c r="B58" s="18">
        <v>2</v>
      </c>
      <c r="C58" s="26" t="s">
        <v>35</v>
      </c>
      <c r="E58" s="2">
        <v>53500000</v>
      </c>
      <c r="F58" s="4"/>
      <c r="G58" s="19"/>
      <c r="H58" s="5"/>
      <c r="I58" s="38"/>
      <c r="L58" s="39"/>
      <c r="N58" s="4"/>
      <c r="R58" t="s">
        <v>1042</v>
      </c>
      <c r="S58">
        <v>1000000</v>
      </c>
      <c r="T58" s="2">
        <f>S58*9.81</f>
        <v>9810000</v>
      </c>
      <c r="W58" t="s">
        <v>1042</v>
      </c>
      <c r="X58">
        <v>1000000</v>
      </c>
      <c r="Y58" s="2">
        <f>X58*9.81</f>
        <v>9810000</v>
      </c>
    </row>
    <row r="59" spans="1:33" ht="12.75">
      <c r="A59" t="s">
        <v>78</v>
      </c>
      <c r="B59" s="18">
        <v>1</v>
      </c>
      <c r="C59" s="26" t="s">
        <v>35</v>
      </c>
      <c r="D59">
        <v>10070</v>
      </c>
      <c r="E59" s="2">
        <v>18880</v>
      </c>
      <c r="F59" s="17">
        <f>E59/D59</f>
        <v>1.874875868917577</v>
      </c>
      <c r="G59" s="19"/>
      <c r="H59" s="5"/>
      <c r="I59" s="38">
        <v>0.5357</v>
      </c>
      <c r="L59" s="39">
        <f>(E59-D59-227)/E59</f>
        <v>0.45460805084745765</v>
      </c>
      <c r="N59" s="4">
        <f>O59/E59/9.80665</f>
        <v>1.3000301507615855</v>
      </c>
      <c r="O59">
        <v>240700</v>
      </c>
      <c r="Q59" t="s">
        <v>33</v>
      </c>
      <c r="R59" t="s">
        <v>32</v>
      </c>
      <c r="T59" s="2">
        <v>3735</v>
      </c>
      <c r="U59" s="2" t="s">
        <v>1094</v>
      </c>
      <c r="AG59" t="s">
        <v>880</v>
      </c>
    </row>
    <row r="60" spans="1:33" ht="12.75">
      <c r="A60" t="s">
        <v>177</v>
      </c>
      <c r="B60" s="25">
        <v>1</v>
      </c>
      <c r="C60" s="26">
        <v>18144</v>
      </c>
      <c r="D60" s="2">
        <v>47170</v>
      </c>
      <c r="E60" s="2">
        <v>580150</v>
      </c>
      <c r="F60" s="17">
        <f>E60/D60</f>
        <v>12.299130803476785</v>
      </c>
      <c r="G60" s="19">
        <v>0.2798</v>
      </c>
      <c r="H60" s="5">
        <f>(C60/E60)*100</f>
        <v>3.1274670343876583</v>
      </c>
      <c r="I60" s="38">
        <v>0.0658</v>
      </c>
      <c r="J60">
        <v>0.0775</v>
      </c>
      <c r="K60" s="29">
        <v>12.9</v>
      </c>
      <c r="L60" s="39">
        <f>(E60-D60-C60)/E60</f>
        <v>0.8874187710074981</v>
      </c>
      <c r="N60" s="4">
        <f>O60/E60/9.80665</f>
        <v>0.15643323787819635</v>
      </c>
      <c r="O60">
        <v>890000</v>
      </c>
      <c r="Q60" t="s">
        <v>33</v>
      </c>
      <c r="R60" t="s">
        <v>32</v>
      </c>
      <c r="AG60" t="s">
        <v>881</v>
      </c>
    </row>
    <row r="61" spans="1:23" ht="12.75">
      <c r="A61" t="s">
        <v>61</v>
      </c>
      <c r="B61" s="18" t="s">
        <v>62</v>
      </c>
      <c r="C61" s="26">
        <v>2200</v>
      </c>
      <c r="F61" s="4"/>
      <c r="G61" s="19"/>
      <c r="H61" s="5"/>
      <c r="I61" s="38"/>
      <c r="L61" s="39">
        <v>0.945</v>
      </c>
      <c r="N61" s="4"/>
      <c r="Q61" t="s">
        <v>31</v>
      </c>
      <c r="R61" t="s">
        <v>32</v>
      </c>
      <c r="V61" t="s">
        <v>63</v>
      </c>
      <c r="W61" t="s">
        <v>64</v>
      </c>
    </row>
    <row r="62" spans="1:30" ht="12.75">
      <c r="A62" t="s">
        <v>785</v>
      </c>
      <c r="B62" s="18" t="s">
        <v>748</v>
      </c>
      <c r="C62" s="26">
        <v>227</v>
      </c>
      <c r="E62" s="2">
        <v>51780</v>
      </c>
      <c r="F62" s="17"/>
      <c r="G62" s="19"/>
      <c r="H62" s="5">
        <f>(C62/E62)*100</f>
        <v>0.43839320200849746</v>
      </c>
      <c r="I62" s="38"/>
      <c r="L62" s="39">
        <f>(E62-D62-C62)/E62</f>
        <v>0.995616067979915</v>
      </c>
      <c r="N62" s="4">
        <f>O62/E62/9.80665</f>
        <v>1.50698419841809</v>
      </c>
      <c r="O62">
        <v>765229</v>
      </c>
      <c r="Q62" t="s">
        <v>703</v>
      </c>
      <c r="R62" t="s">
        <v>32</v>
      </c>
      <c r="V62" t="s">
        <v>524</v>
      </c>
      <c r="W62" t="s">
        <v>586</v>
      </c>
      <c r="X62">
        <v>33697</v>
      </c>
      <c r="AB62" t="s">
        <v>46</v>
      </c>
      <c r="AD62">
        <v>12263</v>
      </c>
    </row>
    <row r="63" spans="1:30" ht="12.75">
      <c r="A63" t="s">
        <v>786</v>
      </c>
      <c r="B63" s="18" t="s">
        <v>43</v>
      </c>
      <c r="E63" s="2">
        <v>65000</v>
      </c>
      <c r="F63" s="17"/>
      <c r="G63" s="19"/>
      <c r="H63" s="5">
        <f>(C63/E63)*100</f>
        <v>0</v>
      </c>
      <c r="I63" s="38"/>
      <c r="L63" s="39">
        <f>(E63-D63-C63)/E63</f>
        <v>1</v>
      </c>
      <c r="N63" s="4">
        <f>O63/E63/9.80665</f>
        <v>2.316175562187197</v>
      </c>
      <c r="O63">
        <v>1476405</v>
      </c>
      <c r="Q63" t="s">
        <v>703</v>
      </c>
      <c r="R63" t="s">
        <v>32</v>
      </c>
      <c r="V63" t="s">
        <v>524</v>
      </c>
      <c r="W63" t="s">
        <v>586</v>
      </c>
      <c r="X63">
        <v>34335</v>
      </c>
      <c r="AB63" t="s">
        <v>46</v>
      </c>
      <c r="AD63">
        <v>12263</v>
      </c>
    </row>
    <row r="64" spans="1:30" ht="12.75">
      <c r="A64" t="s">
        <v>787</v>
      </c>
      <c r="B64" s="18" t="s">
        <v>43</v>
      </c>
      <c r="E64" s="2">
        <v>68000</v>
      </c>
      <c r="F64" s="17"/>
      <c r="G64" s="19"/>
      <c r="H64" s="5">
        <f>(C64/E64)*100</f>
        <v>0</v>
      </c>
      <c r="I64" s="38"/>
      <c r="L64" s="39">
        <f>(E64-D64-C64)/E64</f>
        <v>1</v>
      </c>
      <c r="N64" s="4">
        <f>O64/E64/9.80665</f>
        <v>2.2139913462083505</v>
      </c>
      <c r="O64">
        <v>1476405</v>
      </c>
      <c r="Q64" t="s">
        <v>703</v>
      </c>
      <c r="R64" t="s">
        <v>32</v>
      </c>
      <c r="V64" t="s">
        <v>524</v>
      </c>
      <c r="W64" t="s">
        <v>586</v>
      </c>
      <c r="X64">
        <v>34727</v>
      </c>
      <c r="AB64" t="s">
        <v>46</v>
      </c>
      <c r="AD64">
        <v>12263</v>
      </c>
    </row>
    <row r="65" spans="1:28" ht="12.75">
      <c r="A65" t="s">
        <v>66</v>
      </c>
      <c r="B65" s="18" t="s">
        <v>67</v>
      </c>
      <c r="C65" s="26">
        <v>1270</v>
      </c>
      <c r="F65" s="4"/>
      <c r="G65" s="19"/>
      <c r="H65" s="5"/>
      <c r="I65" s="38"/>
      <c r="J65" s="4"/>
      <c r="L65" s="39"/>
      <c r="N65" s="4"/>
      <c r="O65">
        <v>3196333</v>
      </c>
      <c r="Q65" t="s">
        <v>68</v>
      </c>
      <c r="R65" t="s">
        <v>64</v>
      </c>
      <c r="V65" t="s">
        <v>68</v>
      </c>
      <c r="W65" t="s">
        <v>64</v>
      </c>
      <c r="AB65" t="s">
        <v>46</v>
      </c>
    </row>
    <row r="66" spans="1:30" ht="12.75">
      <c r="A66" t="s">
        <v>788</v>
      </c>
      <c r="B66" s="18" t="s">
        <v>43</v>
      </c>
      <c r="E66" s="2">
        <v>134000</v>
      </c>
      <c r="F66" s="4"/>
      <c r="G66" s="19"/>
      <c r="H66" s="5"/>
      <c r="I66" s="38"/>
      <c r="J66" s="4"/>
      <c r="L66" s="39"/>
      <c r="N66" s="4">
        <f>O66/E66/9.80665</f>
        <v>2.185074535547802</v>
      </c>
      <c r="O66">
        <v>2871387</v>
      </c>
      <c r="Q66" t="s">
        <v>703</v>
      </c>
      <c r="R66" t="s">
        <v>32</v>
      </c>
      <c r="V66" t="s">
        <v>216</v>
      </c>
      <c r="W66" t="s">
        <v>64</v>
      </c>
      <c r="X66">
        <v>43655</v>
      </c>
      <c r="AB66" t="s">
        <v>46</v>
      </c>
      <c r="AD66">
        <v>42281</v>
      </c>
    </row>
    <row r="67" spans="1:30" ht="12.75">
      <c r="A67" t="s">
        <v>789</v>
      </c>
      <c r="B67" s="18" t="s">
        <v>43</v>
      </c>
      <c r="E67" s="2">
        <v>132925</v>
      </c>
      <c r="F67" s="4"/>
      <c r="G67" s="19"/>
      <c r="H67" s="5"/>
      <c r="I67" s="38"/>
      <c r="J67" s="4"/>
      <c r="L67" s="39"/>
      <c r="N67" s="4">
        <f>O67/E67/9.80665</f>
        <v>2.3050941026178053</v>
      </c>
      <c r="O67">
        <v>3004803</v>
      </c>
      <c r="Q67" t="s">
        <v>703</v>
      </c>
      <c r="R67" t="s">
        <v>32</v>
      </c>
      <c r="V67" t="s">
        <v>216</v>
      </c>
      <c r="W67" t="s">
        <v>64</v>
      </c>
      <c r="X67">
        <v>43655</v>
      </c>
      <c r="AB67" t="s">
        <v>46</v>
      </c>
      <c r="AD67">
        <v>66708</v>
      </c>
    </row>
    <row r="68" spans="1:30" ht="12.75">
      <c r="A68" t="s">
        <v>69</v>
      </c>
      <c r="B68" s="18" t="s">
        <v>43</v>
      </c>
      <c r="C68" s="26">
        <v>1134</v>
      </c>
      <c r="E68" s="2">
        <v>190560</v>
      </c>
      <c r="F68" s="4"/>
      <c r="G68" s="19"/>
      <c r="H68" s="5"/>
      <c r="I68" s="38"/>
      <c r="J68" s="4"/>
      <c r="L68" s="39"/>
      <c r="N68" s="4">
        <f>O68/E68/9.80665</f>
        <v>2.3118726008174093</v>
      </c>
      <c r="O68">
        <v>4320324</v>
      </c>
      <c r="Q68" t="s">
        <v>703</v>
      </c>
      <c r="R68" t="s">
        <v>32</v>
      </c>
      <c r="V68" t="s">
        <v>216</v>
      </c>
      <c r="W68" t="s">
        <v>64</v>
      </c>
      <c r="X68">
        <v>43655</v>
      </c>
      <c r="AB68" t="s">
        <v>46</v>
      </c>
      <c r="AD68">
        <v>66708</v>
      </c>
    </row>
    <row r="69" spans="1:24" ht="12.75">
      <c r="A69" t="s">
        <v>66</v>
      </c>
      <c r="B69" s="18" t="s">
        <v>41</v>
      </c>
      <c r="C69" s="26">
        <v>2494</v>
      </c>
      <c r="E69" s="2">
        <v>189570</v>
      </c>
      <c r="F69" s="4"/>
      <c r="G69" s="19"/>
      <c r="H69" s="5"/>
      <c r="I69" s="38"/>
      <c r="J69" s="4"/>
      <c r="L69" s="39"/>
      <c r="N69" s="4">
        <f>O69/E69/9.80665</f>
        <v>1.7962561709058962</v>
      </c>
      <c r="O69">
        <v>3339324</v>
      </c>
      <c r="Q69" t="s">
        <v>703</v>
      </c>
      <c r="R69" t="s">
        <v>32</v>
      </c>
      <c r="V69" t="s">
        <v>216</v>
      </c>
      <c r="W69" t="s">
        <v>64</v>
      </c>
      <c r="X69">
        <v>43655</v>
      </c>
    </row>
    <row r="70" spans="1:14" ht="12.75">
      <c r="A70" t="s">
        <v>65</v>
      </c>
      <c r="B70" s="18"/>
      <c r="E70" s="2">
        <v>101514</v>
      </c>
      <c r="F70" s="4"/>
      <c r="G70" s="19"/>
      <c r="H70" s="5"/>
      <c r="I70" s="38"/>
      <c r="L70" s="39">
        <v>0.944</v>
      </c>
      <c r="N70" s="4"/>
    </row>
    <row r="71" spans="1:24" ht="12.75">
      <c r="A71" t="s">
        <v>790</v>
      </c>
      <c r="B71" s="18" t="s">
        <v>41</v>
      </c>
      <c r="C71" s="26">
        <v>3983</v>
      </c>
      <c r="E71" s="2">
        <v>216600</v>
      </c>
      <c r="F71" s="4"/>
      <c r="G71" s="19"/>
      <c r="H71" s="5"/>
      <c r="I71" s="38"/>
      <c r="J71" s="4"/>
      <c r="L71" s="39"/>
      <c r="N71" s="4">
        <f>O71/E71/9.80665</f>
        <v>2.534568203076286</v>
      </c>
      <c r="O71">
        <v>5383728</v>
      </c>
      <c r="Q71" t="s">
        <v>703</v>
      </c>
      <c r="R71" t="s">
        <v>32</v>
      </c>
      <c r="V71" t="s">
        <v>216</v>
      </c>
      <c r="W71" t="s">
        <v>64</v>
      </c>
      <c r="X71">
        <v>43164</v>
      </c>
    </row>
    <row r="72" spans="1:24" ht="12.75">
      <c r="A72" t="s">
        <v>791</v>
      </c>
      <c r="B72" s="18" t="s">
        <v>71</v>
      </c>
      <c r="C72" s="26">
        <v>5035</v>
      </c>
      <c r="E72" s="2">
        <v>228100</v>
      </c>
      <c r="F72" s="4"/>
      <c r="G72" s="19"/>
      <c r="H72" s="5">
        <f>(C72/E72)*100</f>
        <v>2.2073651907058305</v>
      </c>
      <c r="I72" s="38"/>
      <c r="J72" s="4"/>
      <c r="L72" s="39"/>
      <c r="N72" s="4">
        <f>O72/E72/9.80665</f>
        <v>2.4567793383715077</v>
      </c>
      <c r="O72">
        <v>5495562</v>
      </c>
      <c r="Q72" t="s">
        <v>31</v>
      </c>
      <c r="R72" t="s">
        <v>32</v>
      </c>
      <c r="V72" t="s">
        <v>216</v>
      </c>
      <c r="W72" t="s">
        <v>64</v>
      </c>
      <c r="X72">
        <v>43164</v>
      </c>
    </row>
    <row r="73" spans="1:14" ht="12.75">
      <c r="A73" t="s">
        <v>76</v>
      </c>
      <c r="B73" s="64"/>
      <c r="C73" s="26">
        <v>2865</v>
      </c>
      <c r="F73" s="4"/>
      <c r="G73" s="19"/>
      <c r="H73" s="5"/>
      <c r="I73" s="38"/>
      <c r="J73" s="4"/>
      <c r="L73" s="39"/>
      <c r="N73" s="4"/>
    </row>
    <row r="74" spans="1:18" ht="12.75">
      <c r="A74" t="s">
        <v>70</v>
      </c>
      <c r="B74" s="18" t="s">
        <v>71</v>
      </c>
      <c r="C74" s="26">
        <v>5035</v>
      </c>
      <c r="E74" s="2">
        <v>231870</v>
      </c>
      <c r="F74" s="4"/>
      <c r="G74" s="19"/>
      <c r="H74" s="5">
        <f>(C74/E74)*100</f>
        <v>2.171475395695864</v>
      </c>
      <c r="I74" s="38"/>
      <c r="J74" s="4"/>
      <c r="L74" s="39"/>
      <c r="N74" s="4"/>
      <c r="O74">
        <v>3108310</v>
      </c>
      <c r="Q74" t="s">
        <v>31</v>
      </c>
      <c r="R74" t="s">
        <v>32</v>
      </c>
    </row>
    <row r="75" spans="1:14" ht="12.75">
      <c r="A75" t="s">
        <v>79</v>
      </c>
      <c r="B75" s="18">
        <v>1</v>
      </c>
      <c r="C75" s="26">
        <v>11340</v>
      </c>
      <c r="F75" s="4"/>
      <c r="G75" s="19"/>
      <c r="H75" s="5"/>
      <c r="L75" s="39"/>
      <c r="N75" s="4"/>
    </row>
    <row r="76" spans="1:29" ht="12.75">
      <c r="A76" t="s">
        <v>867</v>
      </c>
      <c r="B76" s="18" t="s">
        <v>67</v>
      </c>
      <c r="C76" s="26">
        <v>1545</v>
      </c>
      <c r="E76" s="2">
        <v>132000</v>
      </c>
      <c r="F76" s="4"/>
      <c r="G76" s="19"/>
      <c r="H76" s="5">
        <f>(C76/E76)*100</f>
        <v>1.1704545454545456</v>
      </c>
      <c r="I76" s="38"/>
      <c r="J76" s="4"/>
      <c r="L76" s="39"/>
      <c r="N76" s="4">
        <f>O76/E76/9.80665</f>
        <v>3.799601661766621</v>
      </c>
      <c r="O76">
        <v>4918500</v>
      </c>
      <c r="Q76" t="s">
        <v>31</v>
      </c>
      <c r="R76" t="s">
        <v>32</v>
      </c>
      <c r="V76" t="s">
        <v>216</v>
      </c>
      <c r="W76" t="s">
        <v>64</v>
      </c>
      <c r="X76">
        <v>43200</v>
      </c>
      <c r="AB76" t="s">
        <v>73</v>
      </c>
      <c r="AC76">
        <v>67600</v>
      </c>
    </row>
    <row r="77" spans="1:28" ht="12.75">
      <c r="A77" t="s">
        <v>72</v>
      </c>
      <c r="B77" s="18" t="s">
        <v>67</v>
      </c>
      <c r="C77" s="26">
        <v>5045</v>
      </c>
      <c r="E77" s="2">
        <v>254000</v>
      </c>
      <c r="F77" s="4"/>
      <c r="G77" s="19"/>
      <c r="H77" s="5">
        <f>(C77/E77)*100</f>
        <v>1.9862204724409451</v>
      </c>
      <c r="I77" s="38"/>
      <c r="J77" s="4"/>
      <c r="L77" s="39"/>
      <c r="N77" s="4">
        <f>O77/E77/9.80665</f>
        <v>1.589793780863227</v>
      </c>
      <c r="O77">
        <v>3960000</v>
      </c>
      <c r="Q77" t="s">
        <v>31</v>
      </c>
      <c r="R77" t="s">
        <v>32</v>
      </c>
      <c r="V77" t="s">
        <v>216</v>
      </c>
      <c r="W77" t="s">
        <v>64</v>
      </c>
      <c r="X77">
        <v>43200</v>
      </c>
      <c r="AB77" t="s">
        <v>73</v>
      </c>
    </row>
    <row r="78" spans="1:14" ht="12.75">
      <c r="A78" t="s">
        <v>77</v>
      </c>
      <c r="B78" s="64"/>
      <c r="F78" s="4"/>
      <c r="G78" s="19"/>
      <c r="H78" s="5"/>
      <c r="I78" s="38"/>
      <c r="J78" s="4"/>
      <c r="L78" s="39"/>
      <c r="N78" s="4"/>
    </row>
    <row r="79" spans="1:18" ht="12.75">
      <c r="A79" t="s">
        <v>884</v>
      </c>
      <c r="B79" s="18">
        <v>3</v>
      </c>
      <c r="F79" s="4"/>
      <c r="G79" s="19"/>
      <c r="H79" s="5"/>
      <c r="I79" s="38"/>
      <c r="J79" s="4"/>
      <c r="L79" s="39"/>
      <c r="N79" s="4"/>
      <c r="P79" t="s">
        <v>889</v>
      </c>
      <c r="Q79" t="s">
        <v>33</v>
      </c>
      <c r="R79" t="s">
        <v>32</v>
      </c>
    </row>
    <row r="80" spans="1:18" ht="12.75">
      <c r="A80" t="s">
        <v>888</v>
      </c>
      <c r="B80" s="18" t="s">
        <v>44</v>
      </c>
      <c r="F80" s="4"/>
      <c r="G80" s="19"/>
      <c r="H80" s="5"/>
      <c r="I80" s="38"/>
      <c r="J80" s="4"/>
      <c r="L80" s="39"/>
      <c r="N80" s="4"/>
      <c r="P80" t="s">
        <v>889</v>
      </c>
      <c r="Q80" t="s">
        <v>33</v>
      </c>
      <c r="R80" t="s">
        <v>32</v>
      </c>
    </row>
    <row r="81" spans="1:18" ht="12.75">
      <c r="A81" t="s">
        <v>886</v>
      </c>
      <c r="B81" s="18"/>
      <c r="F81" s="4"/>
      <c r="G81" s="19"/>
      <c r="H81" s="5"/>
      <c r="I81" s="38"/>
      <c r="J81" s="4"/>
      <c r="L81" s="39"/>
      <c r="N81" s="4"/>
      <c r="P81" t="s">
        <v>889</v>
      </c>
      <c r="Q81" t="s">
        <v>33</v>
      </c>
      <c r="R81" t="s">
        <v>32</v>
      </c>
    </row>
    <row r="82" spans="1:14" ht="12.75">
      <c r="A82" t="s">
        <v>74</v>
      </c>
      <c r="B82" s="64"/>
      <c r="C82" s="26">
        <v>1985</v>
      </c>
      <c r="F82" s="4"/>
      <c r="G82" s="19"/>
      <c r="H82" s="5"/>
      <c r="I82" s="38"/>
      <c r="J82" s="4"/>
      <c r="L82" s="39"/>
      <c r="N82" s="4"/>
    </row>
    <row r="83" spans="1:14" ht="12.75">
      <c r="A83" t="s">
        <v>75</v>
      </c>
      <c r="B83" s="64"/>
      <c r="C83" s="26">
        <v>2610</v>
      </c>
      <c r="F83" s="4"/>
      <c r="G83" s="19"/>
      <c r="H83" s="5"/>
      <c r="I83" s="38"/>
      <c r="J83" s="4"/>
      <c r="L83" s="39"/>
      <c r="N83" s="4"/>
    </row>
    <row r="84" spans="1:30" ht="12.75">
      <c r="A84" t="s">
        <v>763</v>
      </c>
      <c r="B84" s="18" t="s">
        <v>748</v>
      </c>
      <c r="C84" s="26">
        <v>80</v>
      </c>
      <c r="E84" s="2">
        <v>17970</v>
      </c>
      <c r="F84" s="4"/>
      <c r="G84" s="19"/>
      <c r="H84" s="5">
        <f aca="true" t="shared" si="7" ref="H84:H90">(C84/E84)*100</f>
        <v>0.4451864218141347</v>
      </c>
      <c r="I84" s="38"/>
      <c r="J84" s="4"/>
      <c r="L84" s="39"/>
      <c r="N84" s="4">
        <f aca="true" t="shared" si="8" ref="N84:N89">O84/E84/9.80665</f>
        <v>1.6700193738419828</v>
      </c>
      <c r="O84">
        <v>294300</v>
      </c>
      <c r="Q84" t="s">
        <v>764</v>
      </c>
      <c r="R84" t="s">
        <v>739</v>
      </c>
      <c r="V84" t="s">
        <v>46</v>
      </c>
      <c r="X84">
        <v>147150</v>
      </c>
      <c r="AB84" t="s">
        <v>46</v>
      </c>
      <c r="AD84">
        <v>51993</v>
      </c>
    </row>
    <row r="85" spans="1:30" ht="12.75">
      <c r="A85" t="s">
        <v>765</v>
      </c>
      <c r="B85" s="18" t="s">
        <v>748</v>
      </c>
      <c r="C85" s="26">
        <v>160</v>
      </c>
      <c r="E85" s="2">
        <v>24945</v>
      </c>
      <c r="F85" s="4"/>
      <c r="G85" s="19"/>
      <c r="H85" s="5">
        <f t="shared" si="7"/>
        <v>0.6414111044297455</v>
      </c>
      <c r="I85" s="38"/>
      <c r="J85" s="4"/>
      <c r="L85" s="39"/>
      <c r="N85" s="4">
        <f t="shared" si="8"/>
        <v>1.4035660923069622</v>
      </c>
      <c r="O85">
        <v>343350</v>
      </c>
      <c r="Q85" t="s">
        <v>524</v>
      </c>
      <c r="R85" t="s">
        <v>64</v>
      </c>
      <c r="V85" t="s">
        <v>46</v>
      </c>
      <c r="X85">
        <v>142245</v>
      </c>
      <c r="AB85" t="s">
        <v>46</v>
      </c>
      <c r="AD85">
        <v>49050</v>
      </c>
    </row>
    <row r="86" spans="1:30" ht="12.75">
      <c r="A86" t="s">
        <v>766</v>
      </c>
      <c r="B86" s="18" t="s">
        <v>748</v>
      </c>
      <c r="C86" s="26">
        <v>200</v>
      </c>
      <c r="E86" s="2">
        <v>27500</v>
      </c>
      <c r="F86" s="4"/>
      <c r="G86" s="19"/>
      <c r="H86" s="5">
        <f t="shared" si="7"/>
        <v>0.7272727272727273</v>
      </c>
      <c r="I86" s="38"/>
      <c r="J86" s="4"/>
      <c r="L86" s="39"/>
      <c r="N86" s="4">
        <f t="shared" si="8"/>
        <v>1.4550423344455967</v>
      </c>
      <c r="O86">
        <v>392400</v>
      </c>
      <c r="Q86" t="s">
        <v>524</v>
      </c>
      <c r="R86" t="s">
        <v>64</v>
      </c>
      <c r="V86" t="s">
        <v>46</v>
      </c>
      <c r="X86">
        <v>176580</v>
      </c>
      <c r="AB86" t="s">
        <v>46</v>
      </c>
      <c r="AD86">
        <v>49050</v>
      </c>
    </row>
    <row r="87" spans="1:30" ht="12.75">
      <c r="A87" t="s">
        <v>834</v>
      </c>
      <c r="B87" s="18" t="s">
        <v>748</v>
      </c>
      <c r="E87" s="2">
        <v>2100000</v>
      </c>
      <c r="F87" s="4"/>
      <c r="G87" s="19"/>
      <c r="H87" s="5">
        <f t="shared" si="7"/>
        <v>0</v>
      </c>
      <c r="I87" s="38"/>
      <c r="J87" s="4">
        <f>D87/E87</f>
        <v>0</v>
      </c>
      <c r="L87" s="39">
        <f>(E87-D87-C87)/E87</f>
        <v>1</v>
      </c>
      <c r="N87" s="4">
        <f t="shared" si="8"/>
        <v>1.5357625401422215</v>
      </c>
      <c r="O87">
        <v>31627440</v>
      </c>
      <c r="Q87" t="s">
        <v>89</v>
      </c>
      <c r="R87" t="s">
        <v>32</v>
      </c>
      <c r="V87" t="s">
        <v>33</v>
      </c>
      <c r="W87" t="s">
        <v>32</v>
      </c>
      <c r="X87">
        <v>7848000</v>
      </c>
      <c r="AB87" t="s">
        <v>89</v>
      </c>
      <c r="AC87" t="s">
        <v>32</v>
      </c>
      <c r="AD87">
        <v>490500</v>
      </c>
    </row>
    <row r="88" spans="1:24" ht="12.75">
      <c r="A88" t="s">
        <v>834</v>
      </c>
      <c r="B88" s="18" t="s">
        <v>41</v>
      </c>
      <c r="C88" s="26">
        <v>65000</v>
      </c>
      <c r="E88" s="2">
        <v>1740000</v>
      </c>
      <c r="F88" s="4"/>
      <c r="G88" s="19"/>
      <c r="H88" s="5">
        <f t="shared" si="7"/>
        <v>3.7356321839080464</v>
      </c>
      <c r="I88" s="38"/>
      <c r="J88" s="4">
        <f>D88/E88</f>
        <v>0</v>
      </c>
      <c r="L88" s="39">
        <f>(E88-D88-C88)/E88</f>
        <v>0.9626436781609196</v>
      </c>
      <c r="N88" s="4">
        <f t="shared" si="8"/>
        <v>0</v>
      </c>
      <c r="Q88" t="s">
        <v>89</v>
      </c>
      <c r="R88" t="s">
        <v>32</v>
      </c>
      <c r="V88" t="s">
        <v>33</v>
      </c>
      <c r="W88" t="s">
        <v>32</v>
      </c>
      <c r="X88">
        <v>7848000</v>
      </c>
    </row>
    <row r="89" spans="1:24" ht="12.75">
      <c r="A89" t="s">
        <v>835</v>
      </c>
      <c r="B89" s="18" t="s">
        <v>41</v>
      </c>
      <c r="C89" s="26">
        <v>105000</v>
      </c>
      <c r="E89" s="2">
        <v>2100000</v>
      </c>
      <c r="F89" s="4"/>
      <c r="G89" s="19"/>
      <c r="H89" s="5">
        <f t="shared" si="7"/>
        <v>5</v>
      </c>
      <c r="I89" s="38"/>
      <c r="J89" s="4">
        <f>D89/E89</f>
        <v>0</v>
      </c>
      <c r="L89" s="39">
        <f>(E89-D89-C89)/E89</f>
        <v>0.95</v>
      </c>
      <c r="N89" s="4">
        <f t="shared" si="8"/>
        <v>1.5357625401422215</v>
      </c>
      <c r="O89">
        <v>31627440</v>
      </c>
      <c r="Q89" t="s">
        <v>89</v>
      </c>
      <c r="R89" t="s">
        <v>32</v>
      </c>
      <c r="V89" t="s">
        <v>33</v>
      </c>
      <c r="W89" t="s">
        <v>32</v>
      </c>
      <c r="X89">
        <v>7848000</v>
      </c>
    </row>
    <row r="90" spans="1:14" ht="12.75">
      <c r="A90" t="s">
        <v>80</v>
      </c>
      <c r="B90" s="64" t="s">
        <v>51</v>
      </c>
      <c r="C90" s="26">
        <v>105200</v>
      </c>
      <c r="E90" s="2">
        <v>3960000</v>
      </c>
      <c r="F90" s="4"/>
      <c r="G90" s="19"/>
      <c r="H90" s="5">
        <f t="shared" si="7"/>
        <v>2.6565656565656566</v>
      </c>
      <c r="I90" s="38"/>
      <c r="J90" s="4"/>
      <c r="L90" s="39"/>
      <c r="N90" s="4"/>
    </row>
    <row r="91" spans="1:14" ht="12.75">
      <c r="A91" t="s">
        <v>81</v>
      </c>
      <c r="B91" s="64"/>
      <c r="E91" s="2">
        <v>904917</v>
      </c>
      <c r="F91" s="4"/>
      <c r="G91" s="19"/>
      <c r="H91" s="5"/>
      <c r="I91" s="38"/>
      <c r="J91" s="4"/>
      <c r="L91" s="39">
        <v>0.907</v>
      </c>
      <c r="N91" s="4"/>
    </row>
    <row r="92" spans="1:30" ht="12.75">
      <c r="A92" t="s">
        <v>758</v>
      </c>
      <c r="B92" s="18" t="s">
        <v>748</v>
      </c>
      <c r="C92" s="26">
        <v>907</v>
      </c>
      <c r="E92" s="2">
        <v>124265</v>
      </c>
      <c r="F92" s="4"/>
      <c r="G92" s="19"/>
      <c r="H92" s="5">
        <f>(C92/E92)*100</f>
        <v>0.7298917635697904</v>
      </c>
      <c r="I92" s="38"/>
      <c r="J92" s="4"/>
      <c r="L92" s="39"/>
      <c r="N92" s="4">
        <f>O92/E92/9.80665</f>
        <v>1.1028592111664155</v>
      </c>
      <c r="O92">
        <v>1343970</v>
      </c>
      <c r="Q92" t="s">
        <v>89</v>
      </c>
      <c r="R92" t="s">
        <v>32</v>
      </c>
      <c r="V92" t="s">
        <v>524</v>
      </c>
      <c r="W92" t="s">
        <v>64</v>
      </c>
      <c r="X92">
        <v>264870</v>
      </c>
      <c r="AB92" t="s">
        <v>759</v>
      </c>
      <c r="AC92" t="s">
        <v>64</v>
      </c>
      <c r="AD92">
        <v>23348</v>
      </c>
    </row>
    <row r="93" spans="1:33" ht="12.75">
      <c r="A93" t="s">
        <v>760</v>
      </c>
      <c r="B93" s="18" t="s">
        <v>761</v>
      </c>
      <c r="C93" s="26">
        <v>1150</v>
      </c>
      <c r="E93" s="2">
        <v>111565</v>
      </c>
      <c r="F93" s="4"/>
      <c r="G93" s="19"/>
      <c r="H93" s="5">
        <f>(C93/E93)*100</f>
        <v>1.030789226011742</v>
      </c>
      <c r="I93" s="38"/>
      <c r="J93" s="4"/>
      <c r="L93" s="39"/>
      <c r="N93" s="4">
        <f>O93/E93/9.80665</f>
        <v>1.228403171923046</v>
      </c>
      <c r="O93">
        <v>1343970</v>
      </c>
      <c r="Q93" t="s">
        <v>89</v>
      </c>
      <c r="R93" t="s">
        <v>32</v>
      </c>
      <c r="V93" t="s">
        <v>524</v>
      </c>
      <c r="W93" t="s">
        <v>64</v>
      </c>
      <c r="X93">
        <v>264870</v>
      </c>
      <c r="AB93" t="s">
        <v>759</v>
      </c>
      <c r="AC93" t="s">
        <v>64</v>
      </c>
      <c r="AD93">
        <v>23348</v>
      </c>
      <c r="AG93" t="s">
        <v>762</v>
      </c>
    </row>
    <row r="94" spans="1:24" ht="12.75">
      <c r="A94" t="s">
        <v>82</v>
      </c>
      <c r="B94" s="64">
        <v>2</v>
      </c>
      <c r="E94" s="2">
        <v>185000</v>
      </c>
      <c r="F94" s="4"/>
      <c r="G94" s="19"/>
      <c r="H94" s="5"/>
      <c r="I94" s="38"/>
      <c r="J94" s="4"/>
      <c r="L94" s="39"/>
      <c r="N94" s="4">
        <f>O94/E94/9.80665</f>
        <v>1.054468141516216</v>
      </c>
      <c r="O94">
        <v>1913048</v>
      </c>
      <c r="Q94" t="s">
        <v>83</v>
      </c>
      <c r="R94" t="s">
        <v>64</v>
      </c>
      <c r="V94" t="s">
        <v>83</v>
      </c>
      <c r="W94" t="s">
        <v>64</v>
      </c>
      <c r="X94">
        <v>444883</v>
      </c>
    </row>
    <row r="95" spans="1:30" ht="12.75">
      <c r="A95" t="s">
        <v>770</v>
      </c>
      <c r="B95" s="18" t="s">
        <v>43</v>
      </c>
      <c r="C95" s="26">
        <v>865</v>
      </c>
      <c r="E95" s="2">
        <v>139900</v>
      </c>
      <c r="F95" s="4"/>
      <c r="G95" s="19"/>
      <c r="H95" s="5">
        <f>(C95/E95)*100</f>
        <v>0.6182987848463187</v>
      </c>
      <c r="I95" s="38"/>
      <c r="J95" s="4"/>
      <c r="L95" s="39"/>
      <c r="N95" s="4">
        <f>O95/E95/9.80665</f>
        <v>1.7017962971669818</v>
      </c>
      <c r="O95">
        <v>2334780</v>
      </c>
      <c r="Q95" t="s">
        <v>703</v>
      </c>
      <c r="R95" t="s">
        <v>32</v>
      </c>
      <c r="V95" t="s">
        <v>33</v>
      </c>
      <c r="W95" t="s">
        <v>32</v>
      </c>
      <c r="X95">
        <v>103005</v>
      </c>
      <c r="AB95" t="s">
        <v>768</v>
      </c>
      <c r="AD95">
        <v>77499</v>
      </c>
    </row>
    <row r="96" spans="1:24" ht="12.75">
      <c r="A96" t="s">
        <v>771</v>
      </c>
      <c r="B96" s="64" t="s">
        <v>41</v>
      </c>
      <c r="C96" s="26">
        <v>10000</v>
      </c>
      <c r="E96" s="2">
        <v>266000</v>
      </c>
      <c r="F96" s="4"/>
      <c r="G96" s="19"/>
      <c r="H96" s="5">
        <f>(C96/E96)*100</f>
        <v>3.7593984962406015</v>
      </c>
      <c r="I96" s="38"/>
      <c r="J96" s="4"/>
      <c r="L96" s="39"/>
      <c r="N96" s="4">
        <f>O96/E96/9.80665</f>
        <v>1.7299140536406763</v>
      </c>
      <c r="O96">
        <v>4512600</v>
      </c>
      <c r="Q96" t="s">
        <v>33</v>
      </c>
      <c r="R96" t="s">
        <v>32</v>
      </c>
      <c r="V96" t="s">
        <v>33</v>
      </c>
      <c r="W96" t="s">
        <v>32</v>
      </c>
      <c r="X96">
        <v>117720</v>
      </c>
    </row>
    <row r="97" spans="1:14" ht="12.75">
      <c r="A97" t="s">
        <v>679</v>
      </c>
      <c r="B97" s="18" t="s">
        <v>43</v>
      </c>
      <c r="C97" s="26">
        <v>545</v>
      </c>
      <c r="F97" s="4"/>
      <c r="G97" s="19"/>
      <c r="H97" s="5"/>
      <c r="I97" s="38"/>
      <c r="J97" s="4"/>
      <c r="L97" s="39"/>
      <c r="N97" s="4"/>
    </row>
    <row r="98" spans="1:18" ht="12.75">
      <c r="A98" t="s">
        <v>536</v>
      </c>
      <c r="B98" s="64">
        <v>1</v>
      </c>
      <c r="C98" s="26">
        <v>5000</v>
      </c>
      <c r="F98" s="4"/>
      <c r="G98" s="19"/>
      <c r="H98" s="5"/>
      <c r="I98" s="38"/>
      <c r="J98" s="4"/>
      <c r="L98" s="39"/>
      <c r="N98" s="4"/>
      <c r="Q98" t="s">
        <v>84</v>
      </c>
      <c r="R98" t="s">
        <v>32</v>
      </c>
    </row>
    <row r="99" spans="1:14" ht="12.75">
      <c r="A99" t="s">
        <v>85</v>
      </c>
      <c r="B99" s="64">
        <v>1</v>
      </c>
      <c r="C99" s="26">
        <v>300</v>
      </c>
      <c r="F99" s="4"/>
      <c r="G99" s="19"/>
      <c r="H99" s="5"/>
      <c r="I99" s="38"/>
      <c r="J99" s="4"/>
      <c r="L99" s="39"/>
      <c r="N99" s="4"/>
    </row>
    <row r="100" spans="1:33" ht="12.75">
      <c r="A100" t="s">
        <v>792</v>
      </c>
      <c r="B100" s="18" t="s">
        <v>761</v>
      </c>
      <c r="E100" s="2">
        <v>29025</v>
      </c>
      <c r="F100" s="4"/>
      <c r="G100" s="19"/>
      <c r="H100" s="5"/>
      <c r="I100" s="38"/>
      <c r="J100" s="4"/>
      <c r="L100" s="39"/>
      <c r="N100" s="4">
        <f>O100/E100/9.80665</f>
        <v>1.2972546846155868</v>
      </c>
      <c r="O100">
        <v>369248</v>
      </c>
      <c r="Q100" t="s">
        <v>793</v>
      </c>
      <c r="R100" t="s">
        <v>794</v>
      </c>
      <c r="V100" t="s">
        <v>46</v>
      </c>
      <c r="X100">
        <v>73428</v>
      </c>
      <c r="AB100" t="s">
        <v>768</v>
      </c>
      <c r="AD100">
        <v>24035</v>
      </c>
      <c r="AG100" t="s">
        <v>795</v>
      </c>
    </row>
    <row r="101" spans="1:33" ht="12.75">
      <c r="A101" t="s">
        <v>796</v>
      </c>
      <c r="B101" s="18" t="s">
        <v>761</v>
      </c>
      <c r="C101" s="26">
        <v>45</v>
      </c>
      <c r="E101" s="2">
        <v>55330</v>
      </c>
      <c r="F101" s="4"/>
      <c r="G101" s="19"/>
      <c r="H101" s="5">
        <f>(C101/E101)*100</f>
        <v>0.08133020061449485</v>
      </c>
      <c r="I101" s="38"/>
      <c r="J101" s="4"/>
      <c r="L101" s="39"/>
      <c r="N101" s="4">
        <f>O101/E101/9.80665</f>
        <v>1.2298610551698825</v>
      </c>
      <c r="O101">
        <v>667325</v>
      </c>
      <c r="Q101" t="s">
        <v>31</v>
      </c>
      <c r="R101" t="s">
        <v>794</v>
      </c>
      <c r="V101" t="s">
        <v>46</v>
      </c>
      <c r="X101">
        <v>73428</v>
      </c>
      <c r="AB101" t="s">
        <v>768</v>
      </c>
      <c r="AD101">
        <v>24035</v>
      </c>
      <c r="AG101" t="s">
        <v>795</v>
      </c>
    </row>
    <row r="102" spans="1:15" ht="12.75">
      <c r="A102" t="s">
        <v>86</v>
      </c>
      <c r="B102" s="64">
        <v>2</v>
      </c>
      <c r="C102" s="26">
        <v>4500</v>
      </c>
      <c r="D102">
        <f>D103+D104+C102</f>
        <v>49000</v>
      </c>
      <c r="E102" s="2">
        <v>358000</v>
      </c>
      <c r="F102" s="17">
        <f>E102/D102</f>
        <v>7.3061224489795915</v>
      </c>
      <c r="G102" s="19"/>
      <c r="H102" s="5">
        <f>(C102/E102)*100</f>
        <v>1.2569832402234637</v>
      </c>
      <c r="I102" s="38"/>
      <c r="J102" s="4"/>
      <c r="L102" s="39"/>
      <c r="N102" s="4"/>
      <c r="O102">
        <v>4511000</v>
      </c>
    </row>
    <row r="103" spans="1:18" ht="12.75">
      <c r="A103" t="s">
        <v>87</v>
      </c>
      <c r="B103" s="18" t="s">
        <v>88</v>
      </c>
      <c r="D103">
        <v>31000</v>
      </c>
      <c r="E103" s="2">
        <v>217000</v>
      </c>
      <c r="F103" s="17">
        <f>E103/D103</f>
        <v>7</v>
      </c>
      <c r="G103" s="19"/>
      <c r="H103" s="5">
        <f>(C103/E103)*100</f>
        <v>0</v>
      </c>
      <c r="I103" s="38"/>
      <c r="J103" s="4"/>
      <c r="L103" s="39"/>
      <c r="N103" s="4"/>
      <c r="O103">
        <v>5027400</v>
      </c>
      <c r="Q103" t="s">
        <v>89</v>
      </c>
      <c r="R103" t="s">
        <v>32</v>
      </c>
    </row>
    <row r="104" spans="1:18" ht="12.75">
      <c r="A104" t="s">
        <v>90</v>
      </c>
      <c r="B104" s="18" t="s">
        <v>88</v>
      </c>
      <c r="D104">
        <v>13500</v>
      </c>
      <c r="E104" s="2">
        <v>141000</v>
      </c>
      <c r="F104" s="17">
        <f>E104/D104</f>
        <v>10.444444444444445</v>
      </c>
      <c r="G104" s="19"/>
      <c r="H104" s="5">
        <f>(C104/E104)*100</f>
        <v>0</v>
      </c>
      <c r="I104" s="38"/>
      <c r="J104" s="4"/>
      <c r="L104" s="39"/>
      <c r="N104" s="4"/>
      <c r="O104">
        <v>1735800</v>
      </c>
      <c r="Q104" t="s">
        <v>89</v>
      </c>
      <c r="R104" t="s">
        <v>32</v>
      </c>
    </row>
    <row r="105" spans="1:14" ht="12.75">
      <c r="A105" t="s">
        <v>91</v>
      </c>
      <c r="B105" s="64">
        <v>1</v>
      </c>
      <c r="C105" s="26" t="s">
        <v>35</v>
      </c>
      <c r="F105" s="4"/>
      <c r="G105" s="19"/>
      <c r="H105" s="5" t="e">
        <f>(C105/E105)*100</f>
        <v>#VALUE!</v>
      </c>
      <c r="I105" s="38"/>
      <c r="J105" s="4"/>
      <c r="L105" s="39"/>
      <c r="N105" s="4"/>
    </row>
    <row r="106" spans="1:14" ht="12.75">
      <c r="A106" t="s">
        <v>92</v>
      </c>
      <c r="B106" s="64">
        <v>2</v>
      </c>
      <c r="C106" s="26">
        <v>1700</v>
      </c>
      <c r="D106" s="6"/>
      <c r="E106" s="2">
        <v>120000</v>
      </c>
      <c r="F106" s="17"/>
      <c r="G106" s="19"/>
      <c r="H106" s="5">
        <f aca="true" t="shared" si="9" ref="H106:H119">(C106/E106)*100</f>
        <v>1.4166666666666665</v>
      </c>
      <c r="I106" s="38"/>
      <c r="J106" s="4"/>
      <c r="L106" s="39"/>
      <c r="N106" s="4"/>
    </row>
    <row r="107" spans="1:14" ht="12.75">
      <c r="A107" t="s">
        <v>93</v>
      </c>
      <c r="B107" s="64">
        <v>2</v>
      </c>
      <c r="C107" s="26">
        <v>820</v>
      </c>
      <c r="E107" s="2">
        <v>73000</v>
      </c>
      <c r="F107" s="17"/>
      <c r="G107" s="19"/>
      <c r="H107" s="5">
        <f t="shared" si="9"/>
        <v>1.1232876712328765</v>
      </c>
      <c r="I107" s="38"/>
      <c r="J107" s="4"/>
      <c r="L107" s="39"/>
      <c r="N107" s="4"/>
    </row>
    <row r="108" spans="1:28" ht="12.75">
      <c r="A108" t="s">
        <v>738</v>
      </c>
      <c r="B108" s="18">
        <v>3</v>
      </c>
      <c r="C108" s="26">
        <v>750</v>
      </c>
      <c r="E108" s="2">
        <v>80000</v>
      </c>
      <c r="F108" s="17"/>
      <c r="G108" s="19"/>
      <c r="H108" s="5">
        <f t="shared" si="9"/>
        <v>0.9375</v>
      </c>
      <c r="I108" s="38"/>
      <c r="J108" s="4"/>
      <c r="L108" s="39"/>
      <c r="N108" s="4">
        <f aca="true" t="shared" si="10" ref="N108:N116">O108/E108/9.80665</f>
        <v>1.5630337577052307</v>
      </c>
      <c r="O108">
        <v>1226250</v>
      </c>
      <c r="Q108" t="s">
        <v>524</v>
      </c>
      <c r="R108" t="s">
        <v>739</v>
      </c>
      <c r="V108" t="s">
        <v>524</v>
      </c>
      <c r="W108" t="s">
        <v>64</v>
      </c>
      <c r="X108">
        <v>294300</v>
      </c>
      <c r="AB108" t="s">
        <v>46</v>
      </c>
    </row>
    <row r="109" spans="1:14" ht="12.75">
      <c r="A109" t="s">
        <v>94</v>
      </c>
      <c r="B109" s="18" t="s">
        <v>62</v>
      </c>
      <c r="C109" s="26">
        <v>3175</v>
      </c>
      <c r="E109" s="2">
        <v>210000</v>
      </c>
      <c r="F109" s="17"/>
      <c r="G109" s="19"/>
      <c r="H109" s="5">
        <f>(C109/E109)*100</f>
        <v>1.5119047619047619</v>
      </c>
      <c r="I109" s="38"/>
      <c r="J109" s="4"/>
      <c r="L109" s="39"/>
      <c r="N109" s="4">
        <f t="shared" si="10"/>
        <v>0</v>
      </c>
    </row>
    <row r="110" spans="1:24" ht="12.75">
      <c r="A110" t="s">
        <v>740</v>
      </c>
      <c r="B110" s="18">
        <v>2</v>
      </c>
      <c r="C110" s="26">
        <v>2200</v>
      </c>
      <c r="E110" s="2">
        <v>191000</v>
      </c>
      <c r="F110" s="17"/>
      <c r="G110" s="19"/>
      <c r="H110" s="5">
        <f t="shared" si="9"/>
        <v>1.1518324607329842</v>
      </c>
      <c r="I110" s="38"/>
      <c r="J110" s="4"/>
      <c r="L110" s="39"/>
      <c r="N110" s="4">
        <f t="shared" si="10"/>
        <v>1.655015430148198</v>
      </c>
      <c r="O110">
        <v>3099960</v>
      </c>
      <c r="Q110" t="s">
        <v>524</v>
      </c>
      <c r="R110" t="s">
        <v>64</v>
      </c>
      <c r="V110" t="s">
        <v>524</v>
      </c>
      <c r="W110" t="s">
        <v>64</v>
      </c>
      <c r="X110">
        <v>762237</v>
      </c>
    </row>
    <row r="111" spans="1:24" ht="12.75">
      <c r="A111" t="s">
        <v>741</v>
      </c>
      <c r="B111" s="18">
        <v>2</v>
      </c>
      <c r="C111" s="26">
        <v>3900</v>
      </c>
      <c r="E111" s="2">
        <v>212000</v>
      </c>
      <c r="F111" s="17"/>
      <c r="G111" s="19"/>
      <c r="H111" s="5">
        <f t="shared" si="9"/>
        <v>1.8396226415094339</v>
      </c>
      <c r="I111" s="38"/>
      <c r="J111" s="4"/>
      <c r="L111" s="39"/>
      <c r="N111" s="4">
        <f t="shared" si="10"/>
        <v>1.491075222444839</v>
      </c>
      <c r="O111">
        <v>3099960</v>
      </c>
      <c r="Q111" t="s">
        <v>524</v>
      </c>
      <c r="R111" t="s">
        <v>64</v>
      </c>
      <c r="V111" t="s">
        <v>524</v>
      </c>
      <c r="W111" t="s">
        <v>64</v>
      </c>
      <c r="X111">
        <v>762237</v>
      </c>
    </row>
    <row r="112" spans="1:24" ht="12.75">
      <c r="A112" t="s">
        <v>742</v>
      </c>
      <c r="B112" s="18" t="s">
        <v>743</v>
      </c>
      <c r="C112" s="26">
        <v>8000</v>
      </c>
      <c r="E112" s="2">
        <v>463000</v>
      </c>
      <c r="F112" s="17"/>
      <c r="G112" s="19"/>
      <c r="H112" s="5">
        <f t="shared" si="9"/>
        <v>1.7278617710583155</v>
      </c>
      <c r="I112" s="38"/>
      <c r="J112" s="4"/>
      <c r="L112" s="39"/>
      <c r="N112" s="4">
        <f t="shared" si="10"/>
        <v>1.3931983981557718</v>
      </c>
      <c r="O112">
        <v>6325788</v>
      </c>
      <c r="Q112" t="s">
        <v>524</v>
      </c>
      <c r="R112" t="s">
        <v>64</v>
      </c>
      <c r="V112" t="s">
        <v>524</v>
      </c>
      <c r="W112" t="s">
        <v>64</v>
      </c>
      <c r="X112">
        <v>762237</v>
      </c>
    </row>
    <row r="113" spans="1:14" ht="12.75">
      <c r="A113" t="s">
        <v>742</v>
      </c>
      <c r="B113" s="64" t="s">
        <v>51</v>
      </c>
      <c r="C113" s="26">
        <v>8800</v>
      </c>
      <c r="E113" s="2">
        <v>508000</v>
      </c>
      <c r="F113" s="17"/>
      <c r="G113" s="19"/>
      <c r="H113" s="5">
        <f t="shared" si="9"/>
        <v>1.7322834645669292</v>
      </c>
      <c r="I113" s="38"/>
      <c r="J113" s="4"/>
      <c r="L113" s="39"/>
      <c r="N113" s="4">
        <f t="shared" si="10"/>
        <v>0</v>
      </c>
    </row>
    <row r="114" spans="1:30" ht="12.75">
      <c r="A114" t="s">
        <v>744</v>
      </c>
      <c r="B114" s="18">
        <v>3</v>
      </c>
      <c r="C114" s="26">
        <v>5000</v>
      </c>
      <c r="E114" s="2">
        <v>224000</v>
      </c>
      <c r="F114" s="17"/>
      <c r="G114" s="19"/>
      <c r="H114" s="5">
        <f t="shared" si="9"/>
        <v>2.232142857142857</v>
      </c>
      <c r="I114" s="38"/>
      <c r="J114" s="4"/>
      <c r="L114" s="39"/>
      <c r="N114" s="4">
        <f t="shared" si="10"/>
        <v>1.409409868376488</v>
      </c>
      <c r="O114">
        <v>3096036</v>
      </c>
      <c r="Q114" t="s">
        <v>524</v>
      </c>
      <c r="R114" t="s">
        <v>64</v>
      </c>
      <c r="V114" t="s">
        <v>524</v>
      </c>
      <c r="W114" t="s">
        <v>64</v>
      </c>
      <c r="X114">
        <v>762237</v>
      </c>
      <c r="AB114" t="s">
        <v>33</v>
      </c>
      <c r="AC114" t="s">
        <v>32</v>
      </c>
      <c r="AD114">
        <v>144145</v>
      </c>
    </row>
    <row r="115" spans="1:30" ht="12.75">
      <c r="A115" t="s">
        <v>745</v>
      </c>
      <c r="B115" s="18">
        <v>3</v>
      </c>
      <c r="C115" s="26">
        <v>8500</v>
      </c>
      <c r="E115" s="2">
        <v>264000</v>
      </c>
      <c r="F115" s="17"/>
      <c r="G115" s="19"/>
      <c r="H115" s="5">
        <f t="shared" si="9"/>
        <v>3.2196969696969697</v>
      </c>
      <c r="I115" s="38"/>
      <c r="J115" s="4"/>
      <c r="L115" s="39"/>
      <c r="N115" s="4">
        <f t="shared" si="10"/>
        <v>1.1958629186224747</v>
      </c>
      <c r="O115">
        <v>3096036</v>
      </c>
      <c r="Q115" t="s">
        <v>524</v>
      </c>
      <c r="R115" t="s">
        <v>64</v>
      </c>
      <c r="V115" t="s">
        <v>524</v>
      </c>
      <c r="W115" t="s">
        <v>64</v>
      </c>
      <c r="X115">
        <v>762237</v>
      </c>
      <c r="AB115" t="s">
        <v>33</v>
      </c>
      <c r="AC115" t="s">
        <v>32</v>
      </c>
      <c r="AD115">
        <v>78480</v>
      </c>
    </row>
    <row r="116" spans="1:30" ht="12.75">
      <c r="A116" t="s">
        <v>95</v>
      </c>
      <c r="B116" s="18">
        <v>3</v>
      </c>
      <c r="C116" s="26">
        <v>4000</v>
      </c>
      <c r="E116" s="2">
        <v>274000</v>
      </c>
      <c r="F116" s="17"/>
      <c r="G116" s="19"/>
      <c r="H116" s="5">
        <f t="shared" si="9"/>
        <v>1.4598540145985401</v>
      </c>
      <c r="I116" s="38"/>
      <c r="J116" s="4"/>
      <c r="L116" s="39"/>
      <c r="N116" s="4">
        <f t="shared" si="10"/>
        <v>11.522062285978222</v>
      </c>
      <c r="O116">
        <v>30960036</v>
      </c>
      <c r="Q116" t="s">
        <v>524</v>
      </c>
      <c r="R116" t="s">
        <v>64</v>
      </c>
      <c r="V116" t="s">
        <v>524</v>
      </c>
      <c r="W116" t="s">
        <v>64</v>
      </c>
      <c r="X116">
        <v>762237</v>
      </c>
      <c r="AB116" t="s">
        <v>524</v>
      </c>
      <c r="AC116" t="s">
        <v>64</v>
      </c>
      <c r="AD116">
        <v>294300</v>
      </c>
    </row>
    <row r="117" spans="1:14" ht="12.75">
      <c r="A117" t="s">
        <v>746</v>
      </c>
      <c r="B117" s="18">
        <v>3</v>
      </c>
      <c r="C117" s="26">
        <v>4000</v>
      </c>
      <c r="E117" s="2">
        <v>249000</v>
      </c>
      <c r="F117" s="17"/>
      <c r="G117" s="19"/>
      <c r="H117" s="5">
        <f>(C117/E117)*100</f>
        <v>1.6064257028112447</v>
      </c>
      <c r="I117" s="38"/>
      <c r="J117" s="4"/>
      <c r="L117" s="39"/>
      <c r="N117" s="4"/>
    </row>
    <row r="118" spans="1:24" ht="12.75">
      <c r="A118" t="s">
        <v>864</v>
      </c>
      <c r="B118" s="18" t="s">
        <v>743</v>
      </c>
      <c r="C118" s="26" t="s">
        <v>35</v>
      </c>
      <c r="F118" s="17"/>
      <c r="G118" s="19"/>
      <c r="H118" s="5"/>
      <c r="I118" s="38"/>
      <c r="J118" s="4"/>
      <c r="L118" s="39"/>
      <c r="N118" s="4"/>
      <c r="O118">
        <v>44000</v>
      </c>
      <c r="Q118" t="s">
        <v>216</v>
      </c>
      <c r="R118" t="s">
        <v>64</v>
      </c>
      <c r="V118" t="s">
        <v>216</v>
      </c>
      <c r="W118" t="s">
        <v>64</v>
      </c>
      <c r="X118">
        <v>15600</v>
      </c>
    </row>
    <row r="119" spans="1:14" ht="12.75">
      <c r="A119" t="s">
        <v>96</v>
      </c>
      <c r="B119" s="64" t="s">
        <v>43</v>
      </c>
      <c r="C119" s="26">
        <v>770</v>
      </c>
      <c r="E119" s="2">
        <v>68000</v>
      </c>
      <c r="F119" s="17"/>
      <c r="G119" s="19"/>
      <c r="H119" s="5">
        <f t="shared" si="9"/>
        <v>1.1323529411764706</v>
      </c>
      <c r="I119" s="38"/>
      <c r="J119" s="4"/>
      <c r="L119" s="39"/>
      <c r="N119" s="4"/>
    </row>
    <row r="120" spans="1:25" ht="12.75">
      <c r="A120" t="s">
        <v>556</v>
      </c>
      <c r="B120" s="64">
        <v>1</v>
      </c>
      <c r="F120" s="17"/>
      <c r="G120" s="19"/>
      <c r="H120" s="5"/>
      <c r="I120" s="38"/>
      <c r="J120" s="4"/>
      <c r="L120" s="39"/>
      <c r="N120" s="4"/>
      <c r="Y120">
        <v>1000000</v>
      </c>
    </row>
    <row r="121" spans="1:18" ht="12.75">
      <c r="A121" t="s">
        <v>797</v>
      </c>
      <c r="B121" s="18" t="s">
        <v>798</v>
      </c>
      <c r="E121" s="2">
        <v>29930</v>
      </c>
      <c r="F121" s="4"/>
      <c r="G121" s="19"/>
      <c r="H121" s="5"/>
      <c r="I121" s="38"/>
      <c r="J121" s="4"/>
      <c r="L121" s="39"/>
      <c r="N121" s="4">
        <f>O121/E121/9.80665</f>
        <v>1.182329093463139</v>
      </c>
      <c r="O121">
        <v>347029</v>
      </c>
      <c r="Q121" t="s">
        <v>800</v>
      </c>
      <c r="R121" t="s">
        <v>32</v>
      </c>
    </row>
    <row r="122" spans="1:18" ht="12.75">
      <c r="A122" t="s">
        <v>97</v>
      </c>
      <c r="B122" s="18" t="s">
        <v>799</v>
      </c>
      <c r="E122" s="2">
        <v>117915</v>
      </c>
      <c r="F122" s="4"/>
      <c r="G122" s="19"/>
      <c r="H122" s="5"/>
      <c r="I122" s="38"/>
      <c r="J122" s="4"/>
      <c r="L122" s="39"/>
      <c r="N122" s="4">
        <f>O122/E122/9.80665</f>
        <v>1.638985722455097</v>
      </c>
      <c r="O122">
        <v>1895243</v>
      </c>
      <c r="Q122" t="s">
        <v>31</v>
      </c>
      <c r="R122" t="s">
        <v>32</v>
      </c>
    </row>
    <row r="123" spans="1:22" ht="12.75">
      <c r="A123" t="s">
        <v>526</v>
      </c>
      <c r="B123" s="18">
        <v>1</v>
      </c>
      <c r="E123" s="2">
        <v>53</v>
      </c>
      <c r="F123" s="4"/>
      <c r="G123" s="19"/>
      <c r="H123" s="5">
        <v>3.03</v>
      </c>
      <c r="I123" s="38"/>
      <c r="J123" s="4"/>
      <c r="L123" s="39"/>
      <c r="N123" s="4">
        <f>O123/E123/9.80665</f>
        <v>34.439472098688526</v>
      </c>
      <c r="O123">
        <v>17900</v>
      </c>
      <c r="Q123" t="s">
        <v>46</v>
      </c>
      <c r="V123" t="s">
        <v>98</v>
      </c>
    </row>
    <row r="124" spans="1:17" ht="12.75">
      <c r="A124" t="s">
        <v>671</v>
      </c>
      <c r="B124" s="18">
        <v>1</v>
      </c>
      <c r="F124" s="17" t="e">
        <f>E124/D124</f>
        <v>#DIV/0!</v>
      </c>
      <c r="G124" s="19" t="e">
        <f>C124/D124</f>
        <v>#DIV/0!</v>
      </c>
      <c r="H124" s="5" t="e">
        <f>(C124/E124)*100</f>
        <v>#DIV/0!</v>
      </c>
      <c r="I124" s="38" t="e">
        <f>D124/E124</f>
        <v>#DIV/0!</v>
      </c>
      <c r="L124" s="39" t="e">
        <f>(E124-D124-C124)/E124</f>
        <v>#DIV/0!</v>
      </c>
      <c r="N124" s="4"/>
      <c r="O124">
        <v>28650000</v>
      </c>
      <c r="Q124" t="s">
        <v>672</v>
      </c>
    </row>
    <row r="125" spans="1:12" ht="12.75" customHeight="1">
      <c r="A125" t="s">
        <v>176</v>
      </c>
      <c r="B125" s="2">
        <v>1</v>
      </c>
      <c r="F125" s="4"/>
      <c r="G125" s="19">
        <v>0.2</v>
      </c>
      <c r="H125" s="5"/>
      <c r="I125" s="26">
        <v>0.1</v>
      </c>
      <c r="J125">
        <v>0.0833</v>
      </c>
      <c r="K125" s="29">
        <v>12.5</v>
      </c>
      <c r="L125" s="39"/>
    </row>
    <row r="126" spans="1:14" ht="12.75" customHeight="1">
      <c r="A126" t="s">
        <v>99</v>
      </c>
      <c r="B126" s="64" t="s">
        <v>44</v>
      </c>
      <c r="C126" s="26">
        <v>1600</v>
      </c>
      <c r="E126" s="2">
        <v>337000</v>
      </c>
      <c r="F126" s="17"/>
      <c r="G126" s="19"/>
      <c r="H126" s="5">
        <f>(C126/E126)*100</f>
        <v>0.4747774480712166</v>
      </c>
      <c r="I126" s="38"/>
      <c r="J126" s="4"/>
      <c r="L126" s="39"/>
      <c r="N126" s="4"/>
    </row>
    <row r="127" spans="1:23" ht="12.75">
      <c r="A127" t="s">
        <v>100</v>
      </c>
      <c r="B127" s="64">
        <v>5</v>
      </c>
      <c r="F127" s="4"/>
      <c r="G127" s="19"/>
      <c r="H127" s="5"/>
      <c r="I127" s="38"/>
      <c r="J127" s="4"/>
      <c r="L127" s="39"/>
      <c r="N127" s="4"/>
      <c r="O127">
        <v>45800000</v>
      </c>
      <c r="Q127" t="s">
        <v>493</v>
      </c>
      <c r="R127" t="s">
        <v>32</v>
      </c>
      <c r="V127" t="s">
        <v>493</v>
      </c>
      <c r="W127" t="s">
        <v>32</v>
      </c>
    </row>
    <row r="128" spans="1:30" ht="12.75">
      <c r="A128" t="s">
        <v>767</v>
      </c>
      <c r="B128" s="18" t="s">
        <v>43</v>
      </c>
      <c r="C128" s="26">
        <v>1200</v>
      </c>
      <c r="E128" s="2">
        <v>90260</v>
      </c>
      <c r="F128" s="4"/>
      <c r="G128" s="19"/>
      <c r="H128" s="5">
        <f>(C128/E128)*100</f>
        <v>1.3294925769997783</v>
      </c>
      <c r="I128" s="38"/>
      <c r="J128" s="4"/>
      <c r="L128" s="39"/>
      <c r="N128" s="4">
        <f>O128/E128/9.80665</f>
        <v>1.7419455289900376</v>
      </c>
      <c r="O128">
        <v>1541880</v>
      </c>
      <c r="Q128" t="s">
        <v>703</v>
      </c>
      <c r="R128" t="s">
        <v>32</v>
      </c>
      <c r="V128" t="s">
        <v>216</v>
      </c>
      <c r="W128" t="s">
        <v>64</v>
      </c>
      <c r="X128">
        <v>52974</v>
      </c>
      <c r="AB128" t="s">
        <v>768</v>
      </c>
      <c r="AD128">
        <v>39240</v>
      </c>
    </row>
    <row r="129" spans="1:30" ht="12.75">
      <c r="A129" t="s">
        <v>769</v>
      </c>
      <c r="B129" s="18" t="s">
        <v>43</v>
      </c>
      <c r="C129" s="26">
        <v>3230</v>
      </c>
      <c r="E129" s="2">
        <v>135000</v>
      </c>
      <c r="F129" s="4"/>
      <c r="G129" s="19"/>
      <c r="H129" s="5">
        <f>(C129/E129)*100</f>
        <v>2.392592592592593</v>
      </c>
      <c r="I129" s="38"/>
      <c r="J129" s="4"/>
      <c r="L129" s="39"/>
      <c r="N129" s="4">
        <f>O129/E129/9.80665</f>
        <v>2.151104947493113</v>
      </c>
      <c r="O129">
        <v>2847843</v>
      </c>
      <c r="Q129" t="s">
        <v>703</v>
      </c>
      <c r="R129" t="s">
        <v>32</v>
      </c>
      <c r="V129" t="s">
        <v>216</v>
      </c>
      <c r="W129" t="s">
        <v>64</v>
      </c>
      <c r="X129">
        <v>43164</v>
      </c>
      <c r="AB129" t="s">
        <v>768</v>
      </c>
      <c r="AD129">
        <v>66708</v>
      </c>
    </row>
    <row r="130" spans="1:12" ht="12.75">
      <c r="A130" t="s">
        <v>179</v>
      </c>
      <c r="B130" s="2">
        <v>1</v>
      </c>
      <c r="C130" s="26">
        <v>13600</v>
      </c>
      <c r="F130" s="4"/>
      <c r="G130" s="19"/>
      <c r="H130" s="5"/>
      <c r="I130" s="38"/>
      <c r="L130" s="39"/>
    </row>
    <row r="131" spans="1:14" ht="12.75">
      <c r="A131" t="s">
        <v>101</v>
      </c>
      <c r="B131" s="18"/>
      <c r="C131" s="26" t="s">
        <v>35</v>
      </c>
      <c r="D131" s="6"/>
      <c r="F131" s="4"/>
      <c r="G131" s="19">
        <v>1</v>
      </c>
      <c r="H131" s="5"/>
      <c r="I131" s="38">
        <v>0.2125</v>
      </c>
      <c r="J131" s="4">
        <v>0.3509</v>
      </c>
      <c r="K131" s="29">
        <v>2.8525</v>
      </c>
      <c r="L131" s="39">
        <v>0.6494</v>
      </c>
      <c r="N131" s="4"/>
    </row>
    <row r="132" spans="1:15" ht="12.75">
      <c r="A132" t="s">
        <v>673</v>
      </c>
      <c r="B132" s="18">
        <v>1</v>
      </c>
      <c r="C132" s="26" t="s">
        <v>35</v>
      </c>
      <c r="D132" s="6">
        <v>300000</v>
      </c>
      <c r="E132" s="2">
        <f>D132+2700000</f>
        <v>3000000</v>
      </c>
      <c r="F132" s="17">
        <f aca="true" t="shared" si="11" ref="F132:F140">E132/D132</f>
        <v>10</v>
      </c>
      <c r="G132" s="19"/>
      <c r="H132" s="5"/>
      <c r="I132" s="38"/>
      <c r="J132" s="4"/>
      <c r="L132" s="39"/>
      <c r="N132" s="4"/>
      <c r="O132">
        <v>13000000</v>
      </c>
    </row>
    <row r="133" spans="1:33" ht="12.75">
      <c r="A133" t="s">
        <v>102</v>
      </c>
      <c r="B133" s="18">
        <v>2</v>
      </c>
      <c r="C133" s="26">
        <v>7500</v>
      </c>
      <c r="D133" s="6"/>
      <c r="E133" s="2">
        <v>910000</v>
      </c>
      <c r="F133" s="4"/>
      <c r="G133" s="19"/>
      <c r="H133" s="5">
        <f>(C133/E133)*100</f>
        <v>0.8241758241758242</v>
      </c>
      <c r="I133" s="38"/>
      <c r="J133" s="4"/>
      <c r="L133" s="39"/>
      <c r="N133" s="4"/>
      <c r="Q133" t="s">
        <v>103</v>
      </c>
      <c r="R133" t="s">
        <v>104</v>
      </c>
      <c r="AG133" t="s">
        <v>105</v>
      </c>
    </row>
    <row r="134" spans="1:14" ht="12.75">
      <c r="A134" t="s">
        <v>1035</v>
      </c>
      <c r="B134" s="18">
        <v>1</v>
      </c>
      <c r="C134" s="26">
        <v>8164700</v>
      </c>
      <c r="D134" s="6"/>
      <c r="E134" s="2">
        <v>9071800</v>
      </c>
      <c r="F134" s="17" t="e">
        <f t="shared" si="11"/>
        <v>#DIV/0!</v>
      </c>
      <c r="G134" s="19"/>
      <c r="H134" s="5">
        <f>(C134/E134)*100</f>
        <v>90.0008818536564</v>
      </c>
      <c r="I134" s="38"/>
      <c r="J134" s="4"/>
      <c r="L134" s="39"/>
      <c r="N134" s="4"/>
    </row>
    <row r="135" spans="1:14" ht="12.75">
      <c r="A135" t="s">
        <v>106</v>
      </c>
      <c r="B135" s="18">
        <v>1</v>
      </c>
      <c r="C135" s="26">
        <v>90000</v>
      </c>
      <c r="D135" s="6">
        <f>C135/G135</f>
        <v>200000</v>
      </c>
      <c r="E135" s="2">
        <v>907000</v>
      </c>
      <c r="F135" s="17">
        <f t="shared" si="11"/>
        <v>4.535</v>
      </c>
      <c r="G135" s="19">
        <v>0.45</v>
      </c>
      <c r="H135" s="5">
        <f>(C135/E135)*100</f>
        <v>9.922822491730981</v>
      </c>
      <c r="I135" s="38"/>
      <c r="J135" s="4"/>
      <c r="L135" s="39"/>
      <c r="N135" s="4"/>
    </row>
    <row r="136" spans="1:14" ht="12.75">
      <c r="A136" t="s">
        <v>550</v>
      </c>
      <c r="B136" s="18">
        <v>1</v>
      </c>
      <c r="C136" s="26">
        <v>300000</v>
      </c>
      <c r="D136" s="6">
        <v>370000</v>
      </c>
      <c r="E136" s="2">
        <v>880000</v>
      </c>
      <c r="F136" s="17">
        <f t="shared" si="11"/>
        <v>2.3783783783783785</v>
      </c>
      <c r="G136" s="19"/>
      <c r="H136" s="5"/>
      <c r="I136" s="38"/>
      <c r="J136" s="4"/>
      <c r="L136" s="39"/>
      <c r="N136" s="4"/>
    </row>
    <row r="137" spans="1:14" ht="12.75">
      <c r="A137" t="s">
        <v>554</v>
      </c>
      <c r="B137" s="18">
        <v>1</v>
      </c>
      <c r="D137" s="6"/>
      <c r="E137" s="2">
        <v>24000000</v>
      </c>
      <c r="F137" s="17"/>
      <c r="G137" s="19"/>
      <c r="H137" s="5"/>
      <c r="I137" s="38"/>
      <c r="J137" s="4"/>
      <c r="L137" s="39"/>
      <c r="N137" s="4"/>
    </row>
    <row r="138" spans="1:6" ht="12.75">
      <c r="A138" t="s">
        <v>552</v>
      </c>
      <c r="B138" s="2">
        <v>1</v>
      </c>
      <c r="E138" s="2">
        <v>200000</v>
      </c>
      <c r="F138" s="17" t="e">
        <f t="shared" si="11"/>
        <v>#DIV/0!</v>
      </c>
    </row>
    <row r="139" spans="1:14" ht="12.75">
      <c r="A139" t="s">
        <v>551</v>
      </c>
      <c r="B139" s="18">
        <v>1</v>
      </c>
      <c r="C139" s="26">
        <v>6100000</v>
      </c>
      <c r="D139" s="6">
        <v>3250000</v>
      </c>
      <c r="E139" s="2">
        <v>10000000</v>
      </c>
      <c r="F139" s="17">
        <f t="shared" si="11"/>
        <v>3.076923076923077</v>
      </c>
      <c r="G139" s="19"/>
      <c r="H139" s="5"/>
      <c r="I139" s="38"/>
      <c r="J139" s="4"/>
      <c r="L139" s="39"/>
      <c r="N139" s="4"/>
    </row>
    <row r="140" spans="1:14" ht="12.75">
      <c r="A140" t="s">
        <v>555</v>
      </c>
      <c r="B140" s="18">
        <v>1</v>
      </c>
      <c r="C140" s="26">
        <v>1600000</v>
      </c>
      <c r="D140" s="6">
        <v>1700000</v>
      </c>
      <c r="E140" s="2">
        <v>4000000</v>
      </c>
      <c r="F140" s="17">
        <f t="shared" si="11"/>
        <v>2.3529411764705883</v>
      </c>
      <c r="G140" s="19"/>
      <c r="H140" s="5">
        <f>(C140/E140)*100</f>
        <v>40</v>
      </c>
      <c r="I140" s="38"/>
      <c r="J140" s="4">
        <f>D140/E140</f>
        <v>0.425</v>
      </c>
      <c r="L140" s="39"/>
      <c r="N140" s="4"/>
    </row>
    <row r="141" spans="1:14" ht="12.75">
      <c r="A141" t="s">
        <v>553</v>
      </c>
      <c r="B141" s="18">
        <v>1</v>
      </c>
      <c r="C141" s="26">
        <v>1000000000</v>
      </c>
      <c r="D141" s="6"/>
      <c r="E141" s="2">
        <v>8000000000</v>
      </c>
      <c r="F141" s="17"/>
      <c r="G141" s="19"/>
      <c r="H141" s="5"/>
      <c r="I141" s="38"/>
      <c r="J141" s="4"/>
      <c r="L141" s="39"/>
      <c r="N141" s="4"/>
    </row>
    <row r="142" spans="1:14" ht="12.75">
      <c r="A142" t="s">
        <v>107</v>
      </c>
      <c r="B142" s="18">
        <v>1</v>
      </c>
      <c r="C142" s="26">
        <v>10886</v>
      </c>
      <c r="D142" s="6"/>
      <c r="E142" s="2">
        <v>290299</v>
      </c>
      <c r="F142" s="4"/>
      <c r="G142" s="19"/>
      <c r="H142" s="5">
        <f>(C142/E142)*100</f>
        <v>3.749926799610057</v>
      </c>
      <c r="I142" s="38"/>
      <c r="J142" s="4">
        <v>0.0875</v>
      </c>
      <c r="L142" s="39">
        <v>0.875</v>
      </c>
      <c r="N142" s="4"/>
    </row>
    <row r="143" spans="1:33" ht="12.75">
      <c r="A143" t="s">
        <v>108</v>
      </c>
      <c r="B143" s="64" t="s">
        <v>109</v>
      </c>
      <c r="C143" s="26">
        <v>490</v>
      </c>
      <c r="E143" s="2">
        <v>23100</v>
      </c>
      <c r="F143" s="4"/>
      <c r="G143" s="19"/>
      <c r="H143" s="5">
        <f>(C143/E143)*100</f>
        <v>2.1212121212121215</v>
      </c>
      <c r="I143" s="38"/>
      <c r="L143" s="39"/>
      <c r="N143" s="4">
        <f>O143/E143/9.80665</f>
        <v>3.2048223836449172</v>
      </c>
      <c r="O143">
        <v>726000</v>
      </c>
      <c r="Q143" t="s">
        <v>46</v>
      </c>
      <c r="X143">
        <v>196000</v>
      </c>
      <c r="AD143">
        <v>36000</v>
      </c>
      <c r="AG143" t="s">
        <v>110</v>
      </c>
    </row>
    <row r="144" spans="1:14" ht="12.75">
      <c r="A144" t="s">
        <v>111</v>
      </c>
      <c r="B144" s="64"/>
      <c r="C144" s="26">
        <v>450</v>
      </c>
      <c r="F144" s="4"/>
      <c r="G144" s="19"/>
      <c r="H144" s="5"/>
      <c r="I144" s="38"/>
      <c r="L144" s="39"/>
      <c r="N144" s="4"/>
    </row>
    <row r="145" spans="1:14" ht="12.75">
      <c r="A145" t="s">
        <v>112</v>
      </c>
      <c r="B145" s="18"/>
      <c r="C145" s="26">
        <v>5330</v>
      </c>
      <c r="F145" s="4"/>
      <c r="G145" s="19"/>
      <c r="H145" s="5"/>
      <c r="I145" s="38"/>
      <c r="L145" s="39"/>
      <c r="N145" s="4"/>
    </row>
    <row r="146" spans="1:14" ht="12.75">
      <c r="A146" t="s">
        <v>113</v>
      </c>
      <c r="B146" s="18"/>
      <c r="C146" s="26">
        <v>19100</v>
      </c>
      <c r="D146" s="18">
        <f>C146/G146</f>
        <v>21704.545454545456</v>
      </c>
      <c r="E146" s="2">
        <v>234100</v>
      </c>
      <c r="F146" s="17">
        <f>E146/D146</f>
        <v>10.785759162303664</v>
      </c>
      <c r="G146" s="19">
        <v>0.88</v>
      </c>
      <c r="H146" s="5">
        <f>(C146/E146)*100</f>
        <v>8.158906450234943</v>
      </c>
      <c r="I146" s="38">
        <v>0.07</v>
      </c>
      <c r="J146">
        <v>0.91</v>
      </c>
      <c r="L146" s="39"/>
      <c r="N146" s="4"/>
    </row>
    <row r="147" spans="1:14" ht="12.75">
      <c r="A147" t="s">
        <v>114</v>
      </c>
      <c r="B147" s="18">
        <v>1</v>
      </c>
      <c r="C147" s="26">
        <v>4536</v>
      </c>
      <c r="E147" s="2">
        <v>148778</v>
      </c>
      <c r="F147" s="4"/>
      <c r="G147" s="19"/>
      <c r="H147" s="5">
        <f>(C147/E147)*100</f>
        <v>3.048837865813494</v>
      </c>
      <c r="I147" s="38"/>
      <c r="L147" s="39"/>
      <c r="N147" s="4"/>
    </row>
    <row r="148" spans="1:33" ht="12.75">
      <c r="A148" t="s">
        <v>115</v>
      </c>
      <c r="B148" s="18">
        <v>3</v>
      </c>
      <c r="C148" s="26">
        <v>21000</v>
      </c>
      <c r="E148" s="2">
        <v>740000</v>
      </c>
      <c r="F148" s="4"/>
      <c r="G148" s="19"/>
      <c r="H148" s="5">
        <f>(C148/E148)*100</f>
        <v>2.837837837837838</v>
      </c>
      <c r="I148" s="38"/>
      <c r="L148" s="39"/>
      <c r="N148" s="4"/>
      <c r="AG148" t="s">
        <v>57</v>
      </c>
    </row>
    <row r="149" spans="1:14" ht="12.75">
      <c r="A149" t="s">
        <v>116</v>
      </c>
      <c r="B149" s="18">
        <v>4</v>
      </c>
      <c r="E149" s="2">
        <v>759000</v>
      </c>
      <c r="F149" s="4"/>
      <c r="G149" s="19"/>
      <c r="H149" s="5"/>
      <c r="L149" s="39"/>
      <c r="N149" s="4"/>
    </row>
    <row r="150" spans="1:14" ht="12.75">
      <c r="A150" t="s">
        <v>117</v>
      </c>
      <c r="B150" s="64" t="s">
        <v>118</v>
      </c>
      <c r="C150" s="26">
        <v>3000</v>
      </c>
      <c r="E150" s="2">
        <v>303000</v>
      </c>
      <c r="F150" s="4"/>
      <c r="G150" s="19"/>
      <c r="H150" s="5">
        <f aca="true" t="shared" si="12" ref="H150:H155">(C150/E150)*100</f>
        <v>0.9900990099009901</v>
      </c>
      <c r="I150" s="38"/>
      <c r="L150" s="39"/>
      <c r="N150" s="4"/>
    </row>
    <row r="151" spans="1:22" ht="12.75">
      <c r="A151" t="s">
        <v>189</v>
      </c>
      <c r="B151" s="2">
        <v>1</v>
      </c>
      <c r="C151" s="26">
        <v>4500</v>
      </c>
      <c r="D151">
        <v>42000</v>
      </c>
      <c r="E151" s="2">
        <v>230000</v>
      </c>
      <c r="F151" s="17">
        <f>E151/D151</f>
        <v>5.476190476190476</v>
      </c>
      <c r="G151" s="19">
        <f>C151/D151</f>
        <v>0.10714285714285714</v>
      </c>
      <c r="H151" s="5">
        <f t="shared" si="12"/>
        <v>1.956521739130435</v>
      </c>
      <c r="I151" s="38">
        <f>D151/E151</f>
        <v>0.1826086956521739</v>
      </c>
      <c r="L151" s="39">
        <f>(E151-D151-C151)/E151</f>
        <v>0.7978260869565217</v>
      </c>
      <c r="M151" s="2">
        <v>4.363</v>
      </c>
      <c r="Q151" t="s">
        <v>33</v>
      </c>
      <c r="R151" t="s">
        <v>32</v>
      </c>
      <c r="V151" t="s">
        <v>190</v>
      </c>
    </row>
    <row r="152" spans="1:14" ht="12.75">
      <c r="A152" t="s">
        <v>119</v>
      </c>
      <c r="B152" s="18">
        <v>3</v>
      </c>
      <c r="C152" s="26">
        <v>1900</v>
      </c>
      <c r="E152" s="2">
        <v>117000</v>
      </c>
      <c r="F152" s="4"/>
      <c r="G152" s="19"/>
      <c r="H152" s="5">
        <f t="shared" si="12"/>
        <v>1.6239316239316242</v>
      </c>
      <c r="I152" s="38"/>
      <c r="L152" s="39"/>
      <c r="N152" s="4"/>
    </row>
    <row r="153" spans="1:18" ht="12.75">
      <c r="A153" t="s">
        <v>120</v>
      </c>
      <c r="B153" s="18" t="s">
        <v>121</v>
      </c>
      <c r="C153" s="26">
        <v>453592</v>
      </c>
      <c r="E153" s="2">
        <v>6350293</v>
      </c>
      <c r="F153" s="4"/>
      <c r="G153" s="19"/>
      <c r="H153" s="5">
        <f t="shared" si="12"/>
        <v>7.1428515188196835</v>
      </c>
      <c r="I153" s="38"/>
      <c r="L153" s="39"/>
      <c r="N153" s="4"/>
      <c r="Q153" t="s">
        <v>33</v>
      </c>
      <c r="R153" t="s">
        <v>32</v>
      </c>
    </row>
    <row r="154" spans="1:33" ht="12.75">
      <c r="A154" t="s">
        <v>801</v>
      </c>
      <c r="B154" s="18" t="s">
        <v>743</v>
      </c>
      <c r="C154" s="26">
        <v>17190</v>
      </c>
      <c r="E154" s="2">
        <v>508845</v>
      </c>
      <c r="F154" s="17"/>
      <c r="G154" s="19"/>
      <c r="H154" s="5">
        <f t="shared" si="12"/>
        <v>3.3782389529227954</v>
      </c>
      <c r="I154" s="38"/>
      <c r="L154" s="39"/>
      <c r="N154" s="4">
        <f>O154/E154/9.80665</f>
        <v>1.3409152470700143</v>
      </c>
      <c r="O154">
        <v>6691254</v>
      </c>
      <c r="Q154" t="s">
        <v>31</v>
      </c>
      <c r="R154" t="s">
        <v>32</v>
      </c>
      <c r="V154" t="s">
        <v>33</v>
      </c>
      <c r="W154" t="s">
        <v>32</v>
      </c>
      <c r="X154">
        <v>400395</v>
      </c>
      <c r="AG154" t="s">
        <v>123</v>
      </c>
    </row>
    <row r="155" spans="1:33" ht="12.75">
      <c r="A155" t="s">
        <v>122</v>
      </c>
      <c r="B155" s="18">
        <v>2</v>
      </c>
      <c r="C155" s="26">
        <v>18140</v>
      </c>
      <c r="E155" s="2">
        <v>587300</v>
      </c>
      <c r="F155" s="4"/>
      <c r="G155" s="19"/>
      <c r="H155" s="5">
        <f t="shared" si="12"/>
        <v>3.088711050570407</v>
      </c>
      <c r="I155" s="38"/>
      <c r="L155" s="39"/>
      <c r="N155" s="4">
        <f>O155/E155/9.80665</f>
        <v>1.266846772487368</v>
      </c>
      <c r="O155">
        <v>7296335</v>
      </c>
      <c r="Q155" t="s">
        <v>31</v>
      </c>
      <c r="R155" t="s">
        <v>32</v>
      </c>
      <c r="V155" t="s">
        <v>33</v>
      </c>
      <c r="W155" t="s">
        <v>32</v>
      </c>
      <c r="X155">
        <v>1001012</v>
      </c>
      <c r="AG155" t="s">
        <v>123</v>
      </c>
    </row>
    <row r="156" spans="1:29" ht="12.75">
      <c r="A156" t="s">
        <v>124</v>
      </c>
      <c r="B156" s="18" t="s">
        <v>88</v>
      </c>
      <c r="E156" s="2">
        <v>444521</v>
      </c>
      <c r="F156" s="4"/>
      <c r="G156" s="19"/>
      <c r="H156" s="5"/>
      <c r="I156" s="38"/>
      <c r="L156" s="39">
        <v>0.907</v>
      </c>
      <c r="N156" s="4"/>
      <c r="Q156" t="s">
        <v>31</v>
      </c>
      <c r="R156" t="s">
        <v>32</v>
      </c>
      <c r="AB156" t="s">
        <v>33</v>
      </c>
      <c r="AC156" t="s">
        <v>32</v>
      </c>
    </row>
    <row r="157" spans="1:29" ht="12.75">
      <c r="A157" t="s">
        <v>125</v>
      </c>
      <c r="B157" s="18" t="s">
        <v>88</v>
      </c>
      <c r="E157" s="2">
        <v>115666</v>
      </c>
      <c r="F157" s="4"/>
      <c r="G157" s="19"/>
      <c r="H157" s="5"/>
      <c r="I157" s="38"/>
      <c r="L157" s="39">
        <v>0.913</v>
      </c>
      <c r="N157" s="4"/>
      <c r="Q157" t="s">
        <v>33</v>
      </c>
      <c r="R157" t="s">
        <v>32</v>
      </c>
      <c r="AB157" t="s">
        <v>33</v>
      </c>
      <c r="AC157" t="s">
        <v>32</v>
      </c>
    </row>
    <row r="158" spans="1:33" ht="12.75">
      <c r="A158" s="44" t="s">
        <v>677</v>
      </c>
      <c r="B158" s="18">
        <v>1</v>
      </c>
      <c r="C158" s="26">
        <v>4700</v>
      </c>
      <c r="D158">
        <v>12000</v>
      </c>
      <c r="E158" s="2">
        <v>150100</v>
      </c>
      <c r="F158" s="17">
        <f>E158/D158</f>
        <v>12.508333333333333</v>
      </c>
      <c r="G158" s="19">
        <f>(9400/44005)</f>
        <v>0.21361208953528008</v>
      </c>
      <c r="H158" s="5">
        <f>(C158/E158)*100</f>
        <v>3.1312458361092603</v>
      </c>
      <c r="I158" s="38"/>
      <c r="J158" s="4">
        <f aca="true" t="shared" si="13" ref="J158:J163">D158/E158</f>
        <v>0.07994670219853431</v>
      </c>
      <c r="L158" s="39">
        <f>(E158-D158-C158)/E158</f>
        <v>0.8887408394403731</v>
      </c>
      <c r="N158" s="4">
        <f>O158/E158/9.80665</f>
        <v>19.463603931923814</v>
      </c>
      <c r="O158">
        <v>28650000</v>
      </c>
      <c r="Q158" t="s">
        <v>33</v>
      </c>
      <c r="R158" t="s">
        <v>32</v>
      </c>
      <c r="S158">
        <v>425</v>
      </c>
      <c r="T158" s="2">
        <f>S158*9.81</f>
        <v>4169.25</v>
      </c>
      <c r="AG158" t="s">
        <v>678</v>
      </c>
    </row>
    <row r="159" spans="1:33" ht="12.75">
      <c r="A159" t="s">
        <v>802</v>
      </c>
      <c r="B159" s="18">
        <v>3</v>
      </c>
      <c r="C159" s="26">
        <v>118000</v>
      </c>
      <c r="D159">
        <f>D161+D162+D163+C159</f>
        <v>305577</v>
      </c>
      <c r="E159" s="2">
        <v>2912925</v>
      </c>
      <c r="F159" s="17">
        <f>E159/D159</f>
        <v>9.53254007991439</v>
      </c>
      <c r="G159" s="19">
        <f>(9400/44005)</f>
        <v>0.21361208953528008</v>
      </c>
      <c r="H159" s="5">
        <f>(C159/E159)*100</f>
        <v>4.050911025858888</v>
      </c>
      <c r="I159" s="38"/>
      <c r="J159" s="4">
        <f t="shared" si="13"/>
        <v>0.10490383377532893</v>
      </c>
      <c r="L159" s="39">
        <f>(E159-D159-C159)/E159</f>
        <v>0.8545870559660822</v>
      </c>
      <c r="N159" s="4">
        <f>O159/E159/9.80665</f>
        <v>1.1914399344061144</v>
      </c>
      <c r="O159">
        <v>34034716</v>
      </c>
      <c r="Q159" t="s">
        <v>31</v>
      </c>
      <c r="R159" t="s">
        <v>32</v>
      </c>
      <c r="V159" t="s">
        <v>33</v>
      </c>
      <c r="W159" t="s">
        <v>32</v>
      </c>
      <c r="X159">
        <v>5116307</v>
      </c>
      <c r="AB159" t="s">
        <v>33</v>
      </c>
      <c r="AC159" t="s">
        <v>32</v>
      </c>
      <c r="AD159">
        <v>1058842</v>
      </c>
      <c r="AG159" t="s">
        <v>126</v>
      </c>
    </row>
    <row r="160" spans="1:24" ht="12.75">
      <c r="A160" t="s">
        <v>803</v>
      </c>
      <c r="B160" s="18" t="s">
        <v>743</v>
      </c>
      <c r="E160" s="2">
        <v>2821770</v>
      </c>
      <c r="F160" s="17"/>
      <c r="G160" s="19">
        <f>(9400/44005)</f>
        <v>0.21361208953528008</v>
      </c>
      <c r="H160" s="5">
        <f>(C160/E160)*100</f>
        <v>0</v>
      </c>
      <c r="I160" s="38"/>
      <c r="J160" s="4">
        <f t="shared" si="13"/>
        <v>0</v>
      </c>
      <c r="L160" s="39">
        <f>(E160-D160-C160)/E160</f>
        <v>1</v>
      </c>
      <c r="N160" s="4">
        <f>O160/E160/9.80665</f>
        <v>1.241779649011542</v>
      </c>
      <c r="O160">
        <v>34362664</v>
      </c>
      <c r="Q160" t="s">
        <v>31</v>
      </c>
      <c r="R160" t="s">
        <v>32</v>
      </c>
      <c r="V160" t="s">
        <v>33</v>
      </c>
      <c r="W160" t="s">
        <v>32</v>
      </c>
      <c r="X160">
        <v>5005111</v>
      </c>
    </row>
    <row r="161" spans="1:18" ht="12.75">
      <c r="A161" t="s">
        <v>127</v>
      </c>
      <c r="B161" s="18" t="s">
        <v>88</v>
      </c>
      <c r="D161">
        <v>135218</v>
      </c>
      <c r="E161" s="2">
        <v>2286217</v>
      </c>
      <c r="F161" s="17">
        <f>E161/D161</f>
        <v>16.907638036356108</v>
      </c>
      <c r="G161" s="19"/>
      <c r="H161" s="5"/>
      <c r="I161" s="38"/>
      <c r="J161" s="4">
        <f t="shared" si="13"/>
        <v>0.05914486682585249</v>
      </c>
      <c r="L161" s="39">
        <v>0.941</v>
      </c>
      <c r="N161" s="4"/>
      <c r="O161">
        <v>38676900</v>
      </c>
      <c r="Q161" t="s">
        <v>31</v>
      </c>
      <c r="R161" t="s">
        <v>32</v>
      </c>
    </row>
    <row r="162" spans="1:18" ht="12.75">
      <c r="A162" t="s">
        <v>128</v>
      </c>
      <c r="B162" s="18" t="s">
        <v>88</v>
      </c>
      <c r="D162">
        <v>39048</v>
      </c>
      <c r="E162" s="2">
        <v>490778</v>
      </c>
      <c r="F162" s="17">
        <f>E162/D162</f>
        <v>12.568582257734072</v>
      </c>
      <c r="G162" s="19"/>
      <c r="H162" s="5"/>
      <c r="I162" s="38"/>
      <c r="J162" s="4">
        <f t="shared" si="13"/>
        <v>0.07956346861513759</v>
      </c>
      <c r="L162" s="39">
        <v>0.927</v>
      </c>
      <c r="N162" s="4"/>
      <c r="O162">
        <v>5162300</v>
      </c>
      <c r="Q162" t="s">
        <v>33</v>
      </c>
      <c r="R162" t="s">
        <v>32</v>
      </c>
    </row>
    <row r="163" spans="1:18" ht="12.75">
      <c r="A163" t="s">
        <v>129</v>
      </c>
      <c r="B163" s="18" t="s">
        <v>88</v>
      </c>
      <c r="D163">
        <v>13311</v>
      </c>
      <c r="E163" s="2">
        <v>119920</v>
      </c>
      <c r="F163" s="17">
        <f>E163/D163</f>
        <v>9.009090226128766</v>
      </c>
      <c r="G163" s="19"/>
      <c r="H163" s="5"/>
      <c r="I163" s="38"/>
      <c r="J163" s="4">
        <f t="shared" si="13"/>
        <v>0.11099899933288859</v>
      </c>
      <c r="L163" s="39">
        <v>0.905</v>
      </c>
      <c r="N163" s="4"/>
      <c r="O163">
        <v>1031300</v>
      </c>
      <c r="Q163" t="s">
        <v>33</v>
      </c>
      <c r="R163" t="s">
        <v>32</v>
      </c>
    </row>
    <row r="164" spans="1:33" ht="12.75">
      <c r="A164" t="s">
        <v>130</v>
      </c>
      <c r="B164" s="18">
        <v>4</v>
      </c>
      <c r="C164" s="26">
        <v>204</v>
      </c>
      <c r="E164" s="2">
        <v>21147</v>
      </c>
      <c r="F164" s="4"/>
      <c r="G164" s="19"/>
      <c r="H164" s="5">
        <f>(C164/E164)*100</f>
        <v>0.9646758405447582</v>
      </c>
      <c r="I164" s="38"/>
      <c r="L164" s="39"/>
      <c r="N164" s="4">
        <f>O164/E164/9.80665</f>
        <v>2.8065703288388124</v>
      </c>
      <c r="O164">
        <v>582030</v>
      </c>
      <c r="Q164" t="s">
        <v>46</v>
      </c>
      <c r="AG164" t="s">
        <v>131</v>
      </c>
    </row>
    <row r="165" spans="1:17" ht="12.75">
      <c r="A165" t="s">
        <v>132</v>
      </c>
      <c r="B165" s="18">
        <v>4</v>
      </c>
      <c r="C165" s="26">
        <v>211</v>
      </c>
      <c r="E165" s="2">
        <v>21154</v>
      </c>
      <c r="F165" s="4"/>
      <c r="G165" s="19"/>
      <c r="H165" s="5">
        <f>(C165/E165)*100</f>
        <v>0.9974472912924269</v>
      </c>
      <c r="I165" s="38"/>
      <c r="L165" s="39"/>
      <c r="N165" s="4">
        <f>O165/E165/9.80665</f>
        <v>2.835398201863744</v>
      </c>
      <c r="O165">
        <v>588203</v>
      </c>
      <c r="Q165" t="s">
        <v>46</v>
      </c>
    </row>
    <row r="166" spans="1:22" ht="12.75">
      <c r="A166" t="s">
        <v>133</v>
      </c>
      <c r="B166" s="18" t="s">
        <v>134</v>
      </c>
      <c r="C166" s="26">
        <v>40000</v>
      </c>
      <c r="F166" s="4"/>
      <c r="G166" s="19"/>
      <c r="H166" s="5"/>
      <c r="I166" s="38"/>
      <c r="L166" s="39">
        <v>0.918</v>
      </c>
      <c r="N166" s="4"/>
      <c r="O166">
        <v>33792632</v>
      </c>
      <c r="Q166" t="s">
        <v>33</v>
      </c>
      <c r="R166" t="s">
        <v>32</v>
      </c>
      <c r="V166" t="s">
        <v>814</v>
      </c>
    </row>
    <row r="167" spans="1:14" ht="12.75">
      <c r="A167" t="s">
        <v>135</v>
      </c>
      <c r="B167" s="18">
        <v>3</v>
      </c>
      <c r="C167" s="26">
        <v>160</v>
      </c>
      <c r="E167" s="2">
        <v>33000</v>
      </c>
      <c r="F167" s="4"/>
      <c r="G167" s="19"/>
      <c r="H167" s="5">
        <f aca="true" t="shared" si="14" ref="H167:H189">(C167/E167)*100</f>
        <v>0.48484848484848486</v>
      </c>
      <c r="I167" s="38"/>
      <c r="L167" s="39"/>
      <c r="N167" s="4"/>
    </row>
    <row r="168" spans="1:23" ht="12.75">
      <c r="A168" t="s">
        <v>438</v>
      </c>
      <c r="B168" s="18" t="s">
        <v>439</v>
      </c>
      <c r="C168" s="26">
        <v>12000</v>
      </c>
      <c r="D168">
        <v>41035</v>
      </c>
      <c r="E168" s="2">
        <v>275000</v>
      </c>
      <c r="F168" s="17">
        <f>E168/D168</f>
        <v>6.701596198367247</v>
      </c>
      <c r="G168" s="19">
        <f>C168/D168</f>
        <v>0.29243328865602536</v>
      </c>
      <c r="H168" s="5">
        <f t="shared" si="14"/>
        <v>4.363636363636364</v>
      </c>
      <c r="I168" s="38">
        <f>D168/E168</f>
        <v>0.1492181818181818</v>
      </c>
      <c r="J168" s="4">
        <f>D168/E168</f>
        <v>0.1492181818181818</v>
      </c>
      <c r="L168" s="39">
        <f>(E168-D168-C168)/E168</f>
        <v>0.8071454545454545</v>
      </c>
      <c r="N168" s="4">
        <f>O168/E168/9.80665</f>
        <v>0</v>
      </c>
      <c r="Q168" t="s">
        <v>84</v>
      </c>
      <c r="R168" t="s">
        <v>440</v>
      </c>
      <c r="V168" t="s">
        <v>84</v>
      </c>
      <c r="W168" t="s">
        <v>32</v>
      </c>
    </row>
    <row r="169" spans="1:24" ht="12.75">
      <c r="A169" t="s">
        <v>818</v>
      </c>
      <c r="B169" s="18" t="s">
        <v>743</v>
      </c>
      <c r="D169">
        <v>22000</v>
      </c>
      <c r="E169" s="2">
        <v>267000</v>
      </c>
      <c r="F169" s="17">
        <f>E169/D169</f>
        <v>12.136363636363637</v>
      </c>
      <c r="G169" s="19">
        <f>C169/D169</f>
        <v>0</v>
      </c>
      <c r="H169" s="5">
        <f t="shared" si="14"/>
        <v>0</v>
      </c>
      <c r="I169" s="38">
        <f>D169/E169</f>
        <v>0.08239700374531835</v>
      </c>
      <c r="J169" s="4">
        <f>D169/E169</f>
        <v>0.08239700374531835</v>
      </c>
      <c r="L169" s="39">
        <f>(E169-D169-C169)/E169</f>
        <v>0.9176029962546817</v>
      </c>
      <c r="N169" s="4">
        <f>O169/E169/9.80665</f>
        <v>1.4911459129688254</v>
      </c>
      <c r="O169">
        <v>3904380</v>
      </c>
      <c r="Q169" t="s">
        <v>89</v>
      </c>
      <c r="R169" t="s">
        <v>32</v>
      </c>
      <c r="V169" t="s">
        <v>89</v>
      </c>
      <c r="W169" t="s">
        <v>32</v>
      </c>
      <c r="X169">
        <v>912330</v>
      </c>
    </row>
    <row r="170" spans="1:24" ht="12.75">
      <c r="A170" t="s">
        <v>815</v>
      </c>
      <c r="B170" s="18" t="s">
        <v>41</v>
      </c>
      <c r="D170">
        <v>24000</v>
      </c>
      <c r="E170" s="2">
        <v>279000</v>
      </c>
      <c r="F170" s="17">
        <f>E170/D170</f>
        <v>11.625</v>
      </c>
      <c r="G170" s="19">
        <f>C170/D170</f>
        <v>0</v>
      </c>
      <c r="H170" s="5">
        <f t="shared" si="14"/>
        <v>0</v>
      </c>
      <c r="I170" s="38">
        <f>D170/E170</f>
        <v>0.08602150537634409</v>
      </c>
      <c r="J170" s="4">
        <f>D170/E170</f>
        <v>0.08602150537634409</v>
      </c>
      <c r="L170" s="39">
        <f>(E170-D170-C170)/E170</f>
        <v>0.9139784946236559</v>
      </c>
      <c r="N170" s="4">
        <f>O170/E170/9.80665</f>
        <v>1.8070687056824346</v>
      </c>
      <c r="O170">
        <v>4944240</v>
      </c>
      <c r="Q170" t="s">
        <v>89</v>
      </c>
      <c r="R170" t="s">
        <v>32</v>
      </c>
      <c r="V170" t="s">
        <v>89</v>
      </c>
      <c r="W170" t="s">
        <v>32</v>
      </c>
      <c r="X170">
        <v>49050</v>
      </c>
    </row>
    <row r="171" spans="1:30" ht="12.75">
      <c r="A171" t="s">
        <v>817</v>
      </c>
      <c r="B171" s="18" t="s">
        <v>748</v>
      </c>
      <c r="C171" s="26">
        <v>5000</v>
      </c>
      <c r="E171" s="2">
        <v>290000</v>
      </c>
      <c r="F171" s="17"/>
      <c r="G171" s="19"/>
      <c r="H171" s="5">
        <f t="shared" si="14"/>
        <v>1.7241379310344827</v>
      </c>
      <c r="I171" s="38">
        <f>D171/E171</f>
        <v>0</v>
      </c>
      <c r="J171" s="4">
        <f>D171/E171</f>
        <v>0</v>
      </c>
      <c r="L171" s="39">
        <f>(E171-D171-C171)/E171</f>
        <v>0.9827586206896551</v>
      </c>
      <c r="N171" s="4">
        <f>O171/E171/9.80665</f>
        <v>1.407377154524103</v>
      </c>
      <c r="O171">
        <v>4002480</v>
      </c>
      <c r="Q171" t="s">
        <v>89</v>
      </c>
      <c r="R171" t="s">
        <v>32</v>
      </c>
      <c r="V171" t="s">
        <v>89</v>
      </c>
      <c r="W171" t="s">
        <v>32</v>
      </c>
      <c r="X171">
        <v>941760</v>
      </c>
      <c r="AB171" t="s">
        <v>89</v>
      </c>
      <c r="AC171" t="s">
        <v>32</v>
      </c>
      <c r="AD171">
        <v>54936</v>
      </c>
    </row>
    <row r="172" spans="1:14" ht="12.75">
      <c r="A172" t="s">
        <v>136</v>
      </c>
      <c r="B172" s="64" t="s">
        <v>51</v>
      </c>
      <c r="C172" s="26">
        <v>6900</v>
      </c>
      <c r="E172" s="2">
        <v>341000</v>
      </c>
      <c r="F172" s="4"/>
      <c r="G172" s="19"/>
      <c r="H172" s="5">
        <f t="shared" si="14"/>
        <v>2.0234604105571847</v>
      </c>
      <c r="I172" s="38"/>
      <c r="L172" s="39"/>
      <c r="N172" s="4"/>
    </row>
    <row r="173" spans="1:30" ht="12.75">
      <c r="A173" t="s">
        <v>816</v>
      </c>
      <c r="B173" s="18" t="s">
        <v>748</v>
      </c>
      <c r="C173" s="26">
        <v>7500</v>
      </c>
      <c r="E173" s="2">
        <v>307000</v>
      </c>
      <c r="F173" s="4"/>
      <c r="G173" s="19"/>
      <c r="H173" s="5">
        <f t="shared" si="14"/>
        <v>2.44299674267101</v>
      </c>
      <c r="I173" s="38"/>
      <c r="J173" s="4">
        <f aca="true" t="shared" si="15" ref="J173:J184">D173/E173</f>
        <v>0</v>
      </c>
      <c r="L173" s="39">
        <f aca="true" t="shared" si="16" ref="L173:L184">(E173-D173-C173)/E173</f>
        <v>0.9755700325732899</v>
      </c>
      <c r="N173" s="4">
        <f aca="true" t="shared" si="17" ref="N173:N184">O173/E173/9.80665</f>
        <v>1.3294442176286314</v>
      </c>
      <c r="O173">
        <v>4002480</v>
      </c>
      <c r="Q173" t="s">
        <v>89</v>
      </c>
      <c r="R173" t="s">
        <v>32</v>
      </c>
      <c r="V173" t="s">
        <v>89</v>
      </c>
      <c r="W173" t="s">
        <v>32</v>
      </c>
      <c r="X173">
        <v>941760</v>
      </c>
      <c r="AB173" t="s">
        <v>89</v>
      </c>
      <c r="AC173" t="s">
        <v>32</v>
      </c>
      <c r="AD173">
        <v>294300</v>
      </c>
    </row>
    <row r="174" spans="1:33" ht="12.75">
      <c r="A174" t="s">
        <v>819</v>
      </c>
      <c r="B174" s="18" t="s">
        <v>761</v>
      </c>
      <c r="C174" s="26">
        <v>2000</v>
      </c>
      <c r="E174" s="2">
        <v>308000</v>
      </c>
      <c r="F174" s="4"/>
      <c r="G174" s="19"/>
      <c r="H174" s="5">
        <f t="shared" si="14"/>
        <v>0.6493506493506493</v>
      </c>
      <c r="I174" s="38"/>
      <c r="J174" s="4">
        <f t="shared" si="15"/>
        <v>0</v>
      </c>
      <c r="L174" s="39">
        <f t="shared" si="16"/>
        <v>0.9935064935064936</v>
      </c>
      <c r="N174" s="4">
        <f t="shared" si="17"/>
        <v>1.3251278402986684</v>
      </c>
      <c r="O174">
        <v>4002480</v>
      </c>
      <c r="Q174" t="s">
        <v>89</v>
      </c>
      <c r="R174" t="s">
        <v>32</v>
      </c>
      <c r="V174" t="s">
        <v>89</v>
      </c>
      <c r="W174" t="s">
        <v>32</v>
      </c>
      <c r="X174">
        <v>941760</v>
      </c>
      <c r="AB174" t="s">
        <v>89</v>
      </c>
      <c r="AC174" t="s">
        <v>32</v>
      </c>
      <c r="AD174">
        <v>294300</v>
      </c>
      <c r="AG174" t="s">
        <v>820</v>
      </c>
    </row>
    <row r="175" spans="1:24" ht="12.75">
      <c r="A175" t="s">
        <v>821</v>
      </c>
      <c r="B175" s="18" t="s">
        <v>743</v>
      </c>
      <c r="E175" s="2">
        <v>43000</v>
      </c>
      <c r="F175" s="4"/>
      <c r="G175" s="19"/>
      <c r="H175" s="5">
        <f t="shared" si="14"/>
        <v>0</v>
      </c>
      <c r="I175" s="38"/>
      <c r="J175" s="4">
        <f t="shared" si="15"/>
        <v>0</v>
      </c>
      <c r="L175" s="39">
        <f t="shared" si="16"/>
        <v>1</v>
      </c>
      <c r="N175" s="4">
        <f t="shared" si="17"/>
        <v>1.6749905943036518</v>
      </c>
      <c r="O175">
        <v>706320</v>
      </c>
      <c r="Q175" t="s">
        <v>524</v>
      </c>
      <c r="R175" t="s">
        <v>586</v>
      </c>
      <c r="V175" t="s">
        <v>524</v>
      </c>
      <c r="W175" t="s">
        <v>32</v>
      </c>
      <c r="X175">
        <v>107910</v>
      </c>
    </row>
    <row r="176" spans="1:24" ht="12.75">
      <c r="A176" t="s">
        <v>822</v>
      </c>
      <c r="B176" s="18" t="s">
        <v>743</v>
      </c>
      <c r="C176" s="26">
        <v>1250</v>
      </c>
      <c r="E176" s="2">
        <v>125000</v>
      </c>
      <c r="F176" s="4"/>
      <c r="G176" s="19"/>
      <c r="H176" s="5">
        <f t="shared" si="14"/>
        <v>1</v>
      </c>
      <c r="I176" s="38"/>
      <c r="J176" s="4">
        <f t="shared" si="15"/>
        <v>0</v>
      </c>
      <c r="L176" s="39">
        <f t="shared" si="16"/>
        <v>0.99</v>
      </c>
      <c r="N176" s="4">
        <f t="shared" si="17"/>
        <v>1.4084809797433375</v>
      </c>
      <c r="O176">
        <v>1726560</v>
      </c>
      <c r="Q176" t="s">
        <v>524</v>
      </c>
      <c r="R176" t="s">
        <v>586</v>
      </c>
      <c r="V176" t="s">
        <v>524</v>
      </c>
      <c r="W176" t="s">
        <v>64</v>
      </c>
      <c r="X176">
        <v>147150</v>
      </c>
    </row>
    <row r="177" spans="1:24" ht="12.75">
      <c r="A177" t="s">
        <v>823</v>
      </c>
      <c r="B177" s="18" t="s">
        <v>743</v>
      </c>
      <c r="C177" s="26">
        <v>12200</v>
      </c>
      <c r="E177" s="2">
        <v>1044625</v>
      </c>
      <c r="F177" s="4"/>
      <c r="G177" s="19"/>
      <c r="H177" s="5">
        <f t="shared" si="14"/>
        <v>1.167883211678832</v>
      </c>
      <c r="I177" s="38"/>
      <c r="J177" s="4">
        <f t="shared" si="15"/>
        <v>0</v>
      </c>
      <c r="L177" s="39">
        <f t="shared" si="16"/>
        <v>0.9883211678832117</v>
      </c>
      <c r="N177" s="4">
        <f t="shared" si="17"/>
        <v>1.0227256997168164</v>
      </c>
      <c r="O177">
        <v>10477080</v>
      </c>
      <c r="Q177" t="s">
        <v>524</v>
      </c>
      <c r="R177" t="s">
        <v>64</v>
      </c>
      <c r="V177" t="s">
        <v>524</v>
      </c>
      <c r="W177" t="s">
        <v>64</v>
      </c>
      <c r="X177">
        <v>2354400</v>
      </c>
    </row>
    <row r="178" spans="1:24" ht="12.75">
      <c r="A178" t="s">
        <v>826</v>
      </c>
      <c r="B178" s="18" t="s">
        <v>743</v>
      </c>
      <c r="C178" s="26">
        <v>4000</v>
      </c>
      <c r="E178" s="2">
        <v>180000</v>
      </c>
      <c r="F178" s="4"/>
      <c r="G178" s="19"/>
      <c r="H178" s="5">
        <f t="shared" si="14"/>
        <v>2.2222222222222223</v>
      </c>
      <c r="I178" s="38"/>
      <c r="J178" s="4">
        <f t="shared" si="15"/>
        <v>0</v>
      </c>
      <c r="L178" s="39">
        <f t="shared" si="16"/>
        <v>0.9777777777777777</v>
      </c>
      <c r="N178" s="4">
        <f t="shared" si="17"/>
        <v>1.5560869410043185</v>
      </c>
      <c r="O178">
        <v>2746800</v>
      </c>
      <c r="Q178" t="s">
        <v>524</v>
      </c>
      <c r="R178" t="s">
        <v>586</v>
      </c>
      <c r="V178" t="s">
        <v>524</v>
      </c>
      <c r="W178" t="s">
        <v>586</v>
      </c>
      <c r="X178">
        <v>882900</v>
      </c>
    </row>
    <row r="179" spans="1:33" ht="12.75">
      <c r="A179" t="s">
        <v>825</v>
      </c>
      <c r="B179" s="18" t="s">
        <v>761</v>
      </c>
      <c r="C179" s="26">
        <v>12200</v>
      </c>
      <c r="E179" s="2">
        <v>700000</v>
      </c>
      <c r="F179" s="4"/>
      <c r="G179" s="19"/>
      <c r="H179" s="5">
        <f t="shared" si="14"/>
        <v>1.7428571428571429</v>
      </c>
      <c r="I179" s="38"/>
      <c r="J179" s="4">
        <f t="shared" si="15"/>
        <v>0</v>
      </c>
      <c r="L179" s="39">
        <f t="shared" si="16"/>
        <v>0.9825714285714285</v>
      </c>
      <c r="N179" s="4">
        <f t="shared" si="17"/>
        <v>1.5262354772381133</v>
      </c>
      <c r="O179">
        <v>10477080</v>
      </c>
      <c r="Q179" t="s">
        <v>524</v>
      </c>
      <c r="R179" t="s">
        <v>64</v>
      </c>
      <c r="V179" t="s">
        <v>524</v>
      </c>
      <c r="W179" t="s">
        <v>64</v>
      </c>
      <c r="X179">
        <v>2354400</v>
      </c>
      <c r="AB179" t="s">
        <v>524</v>
      </c>
      <c r="AC179" t="s">
        <v>64</v>
      </c>
      <c r="AD179">
        <v>627840</v>
      </c>
      <c r="AG179" t="s">
        <v>820</v>
      </c>
    </row>
    <row r="180" spans="1:30" ht="12.75">
      <c r="A180" t="s">
        <v>824</v>
      </c>
      <c r="B180" s="18" t="s">
        <v>748</v>
      </c>
      <c r="C180" s="26">
        <v>20900</v>
      </c>
      <c r="E180" s="2">
        <v>700000</v>
      </c>
      <c r="F180" s="4"/>
      <c r="G180" s="19"/>
      <c r="H180" s="5">
        <f t="shared" si="14"/>
        <v>2.9857142857142858</v>
      </c>
      <c r="I180" s="38"/>
      <c r="J180" s="4">
        <f t="shared" si="15"/>
        <v>0</v>
      </c>
      <c r="L180" s="39">
        <f t="shared" si="16"/>
        <v>0.9701428571428572</v>
      </c>
      <c r="N180" s="4">
        <f t="shared" si="17"/>
        <v>1.5262354772381133</v>
      </c>
      <c r="O180">
        <v>10477080</v>
      </c>
      <c r="Q180" t="s">
        <v>524</v>
      </c>
      <c r="R180" t="s">
        <v>64</v>
      </c>
      <c r="V180" t="s">
        <v>524</v>
      </c>
      <c r="W180" t="s">
        <v>64</v>
      </c>
      <c r="X180">
        <v>2354400</v>
      </c>
      <c r="AB180" t="s">
        <v>524</v>
      </c>
      <c r="AC180" t="s">
        <v>64</v>
      </c>
      <c r="AD180">
        <v>627840</v>
      </c>
    </row>
    <row r="181" spans="1:30" ht="12.75">
      <c r="A181" t="s">
        <v>828</v>
      </c>
      <c r="B181" s="18" t="s">
        <v>748</v>
      </c>
      <c r="C181" s="26">
        <v>4000</v>
      </c>
      <c r="E181" s="2">
        <v>200000</v>
      </c>
      <c r="F181" s="4"/>
      <c r="G181" s="19"/>
      <c r="H181" s="5">
        <f t="shared" si="14"/>
        <v>2</v>
      </c>
      <c r="I181" s="38"/>
      <c r="J181" s="4">
        <f t="shared" si="15"/>
        <v>0</v>
      </c>
      <c r="L181" s="39">
        <f t="shared" si="16"/>
        <v>0.98</v>
      </c>
      <c r="N181" s="4">
        <f t="shared" si="17"/>
        <v>1.4004782469038868</v>
      </c>
      <c r="O181">
        <v>2746800</v>
      </c>
      <c r="Q181" t="s">
        <v>524</v>
      </c>
      <c r="R181" t="s">
        <v>586</v>
      </c>
      <c r="V181" t="s">
        <v>524</v>
      </c>
      <c r="W181" t="s">
        <v>586</v>
      </c>
      <c r="X181">
        <v>882900</v>
      </c>
      <c r="AB181" t="s">
        <v>524</v>
      </c>
      <c r="AC181" t="s">
        <v>586</v>
      </c>
      <c r="AD181">
        <v>245250</v>
      </c>
    </row>
    <row r="182" spans="1:29" ht="12.75">
      <c r="A182" t="s">
        <v>827</v>
      </c>
      <c r="B182" s="18" t="s">
        <v>748</v>
      </c>
      <c r="E182" s="2">
        <v>3300000</v>
      </c>
      <c r="F182" s="4"/>
      <c r="G182" s="19"/>
      <c r="H182" s="5">
        <f t="shared" si="14"/>
        <v>0</v>
      </c>
      <c r="I182" s="38"/>
      <c r="J182" s="4">
        <f t="shared" si="15"/>
        <v>0</v>
      </c>
      <c r="L182" s="39">
        <f t="shared" si="16"/>
        <v>1</v>
      </c>
      <c r="N182" s="4">
        <f t="shared" si="17"/>
        <v>1.364102188542747</v>
      </c>
      <c r="O182">
        <v>44145000</v>
      </c>
      <c r="Q182" t="s">
        <v>89</v>
      </c>
      <c r="R182" t="s">
        <v>32</v>
      </c>
      <c r="V182" t="s">
        <v>89</v>
      </c>
      <c r="W182" t="s">
        <v>32</v>
      </c>
      <c r="AB182" t="s">
        <v>89</v>
      </c>
      <c r="AC182" t="s">
        <v>32</v>
      </c>
    </row>
    <row r="183" spans="1:24" ht="12.75">
      <c r="A183" t="s">
        <v>829</v>
      </c>
      <c r="B183" s="18" t="s">
        <v>743</v>
      </c>
      <c r="C183" s="26">
        <v>13740</v>
      </c>
      <c r="E183" s="2">
        <v>460000</v>
      </c>
      <c r="F183" s="4"/>
      <c r="G183" s="19"/>
      <c r="H183" s="5">
        <f t="shared" si="14"/>
        <v>2.9869565217391303</v>
      </c>
      <c r="I183" s="38"/>
      <c r="J183" s="4">
        <f t="shared" si="15"/>
        <v>0</v>
      </c>
      <c r="L183" s="39">
        <f t="shared" si="16"/>
        <v>0.9701304347826087</v>
      </c>
      <c r="N183" s="4">
        <f t="shared" si="17"/>
        <v>1.754947119955647</v>
      </c>
      <c r="O183">
        <v>7916670</v>
      </c>
      <c r="Q183" t="s">
        <v>89</v>
      </c>
      <c r="R183" t="s">
        <v>32</v>
      </c>
      <c r="V183" t="s">
        <v>89</v>
      </c>
      <c r="W183" t="s">
        <v>32</v>
      </c>
      <c r="X183">
        <v>912330</v>
      </c>
    </row>
    <row r="184" spans="1:24" ht="12.75">
      <c r="A184" t="s">
        <v>833</v>
      </c>
      <c r="B184" s="18" t="s">
        <v>743</v>
      </c>
      <c r="C184" s="26">
        <v>140000</v>
      </c>
      <c r="E184" s="2">
        <v>2400000</v>
      </c>
      <c r="F184" s="4"/>
      <c r="G184" s="19"/>
      <c r="H184" s="5">
        <f t="shared" si="14"/>
        <v>5.833333333333333</v>
      </c>
      <c r="I184" s="38"/>
      <c r="J184" s="4">
        <f t="shared" si="15"/>
        <v>0</v>
      </c>
      <c r="L184" s="39">
        <f t="shared" si="16"/>
        <v>0.9416666666666667</v>
      </c>
      <c r="N184" s="4">
        <f t="shared" si="17"/>
        <v>1.3437922226244439</v>
      </c>
      <c r="O184">
        <v>31627440</v>
      </c>
      <c r="Q184" t="s">
        <v>89</v>
      </c>
      <c r="R184" t="s">
        <v>32</v>
      </c>
      <c r="V184" t="s">
        <v>33</v>
      </c>
      <c r="W184" t="s">
        <v>32</v>
      </c>
      <c r="X184">
        <v>7848000</v>
      </c>
    </row>
    <row r="185" spans="1:14" ht="12.75">
      <c r="A185" t="s">
        <v>137</v>
      </c>
      <c r="B185" s="64">
        <v>1</v>
      </c>
      <c r="C185" s="26">
        <v>500</v>
      </c>
      <c r="D185">
        <v>2800</v>
      </c>
      <c r="E185" s="2">
        <v>18000</v>
      </c>
      <c r="F185" s="17">
        <f>E185/D185</f>
        <v>6.428571428571429</v>
      </c>
      <c r="G185" s="19">
        <f>C185/D185</f>
        <v>0.17857142857142858</v>
      </c>
      <c r="H185" s="5">
        <f t="shared" si="14"/>
        <v>2.7777777777777777</v>
      </c>
      <c r="I185" s="38"/>
      <c r="L185" s="39"/>
      <c r="N185" s="4"/>
    </row>
    <row r="186" spans="1:26" ht="12.75">
      <c r="A186" t="s">
        <v>1097</v>
      </c>
      <c r="B186" s="64">
        <v>2</v>
      </c>
      <c r="D186">
        <v>2400</v>
      </c>
      <c r="E186" s="2">
        <v>7700</v>
      </c>
      <c r="F186" s="17">
        <f>E186/D186</f>
        <v>3.2083333333333335</v>
      </c>
      <c r="G186" s="19"/>
      <c r="H186" s="5"/>
      <c r="I186" s="38"/>
      <c r="L186" s="39"/>
      <c r="N186" s="4"/>
      <c r="Q186" t="s">
        <v>89</v>
      </c>
      <c r="R186" t="s">
        <v>440</v>
      </c>
      <c r="U186" s="2" t="s">
        <v>1098</v>
      </c>
      <c r="V186" t="s">
        <v>1095</v>
      </c>
      <c r="W186" t="s">
        <v>1096</v>
      </c>
      <c r="X186">
        <v>75000</v>
      </c>
      <c r="Y186">
        <v>250</v>
      </c>
      <c r="Z186" s="2">
        <f>Y186*9.81</f>
        <v>2452.5</v>
      </c>
    </row>
    <row r="187" spans="1:18" ht="12.75">
      <c r="A187" t="s">
        <v>181</v>
      </c>
      <c r="B187" s="2">
        <v>1</v>
      </c>
      <c r="C187" s="26">
        <v>23600</v>
      </c>
      <c r="D187">
        <v>108400</v>
      </c>
      <c r="E187" s="2">
        <v>415900</v>
      </c>
      <c r="F187" s="17">
        <f>E187/D187</f>
        <v>3.8367158671586714</v>
      </c>
      <c r="G187" s="19">
        <f>C187/D187</f>
        <v>0.2177121771217712</v>
      </c>
      <c r="H187" s="5">
        <f t="shared" si="14"/>
        <v>5.6744409713873525</v>
      </c>
      <c r="I187" s="38">
        <f>D187/E187</f>
        <v>0.2606395768213513</v>
      </c>
      <c r="L187" s="39">
        <f>(E187-D187-C187)/E187</f>
        <v>0.6826160134647752</v>
      </c>
      <c r="Q187" t="s">
        <v>33</v>
      </c>
      <c r="R187" t="s">
        <v>32</v>
      </c>
    </row>
    <row r="188" spans="1:15" ht="12.75">
      <c r="A188" t="s">
        <v>180</v>
      </c>
      <c r="B188" s="2">
        <v>1</v>
      </c>
      <c r="C188" s="26">
        <v>18600</v>
      </c>
      <c r="D188">
        <v>72100</v>
      </c>
      <c r="E188" s="2">
        <v>889000</v>
      </c>
      <c r="F188" s="17">
        <f>E188/D188</f>
        <v>12.330097087378642</v>
      </c>
      <c r="G188" s="19">
        <f>C188/D188</f>
        <v>0.2579750346740638</v>
      </c>
      <c r="H188" s="5">
        <f t="shared" si="14"/>
        <v>2.092238470191226</v>
      </c>
      <c r="I188" s="38">
        <f>D188/E188</f>
        <v>0.08110236220472442</v>
      </c>
      <c r="L188" s="39">
        <f>(E188-D188-C188)/E188</f>
        <v>0.8979752530933633</v>
      </c>
      <c r="N188" s="4">
        <f>O188/E188/9.80665</f>
        <v>1.607584330315744</v>
      </c>
      <c r="O188">
        <v>14015100</v>
      </c>
    </row>
    <row r="189" spans="1:14" ht="12.75">
      <c r="A189" t="s">
        <v>138</v>
      </c>
      <c r="B189" s="18">
        <v>5</v>
      </c>
      <c r="C189" s="26">
        <v>360</v>
      </c>
      <c r="E189" s="2">
        <v>50000</v>
      </c>
      <c r="F189" s="4"/>
      <c r="G189" s="19"/>
      <c r="H189" s="5">
        <f t="shared" si="14"/>
        <v>0.72</v>
      </c>
      <c r="I189" s="38"/>
      <c r="L189" s="39"/>
      <c r="N189" s="4"/>
    </row>
    <row r="190" spans="1:14" ht="12.75">
      <c r="A190" t="s">
        <v>139</v>
      </c>
      <c r="B190" s="18">
        <v>5</v>
      </c>
      <c r="C190" s="26">
        <v>570</v>
      </c>
      <c r="F190" s="4"/>
      <c r="G190" s="19"/>
      <c r="H190" s="5"/>
      <c r="I190" s="38"/>
      <c r="L190" s="39"/>
      <c r="N190" s="4"/>
    </row>
    <row r="191" spans="1:14" ht="12.75">
      <c r="A191" t="s">
        <v>140</v>
      </c>
      <c r="B191" s="18">
        <v>1</v>
      </c>
      <c r="C191" s="26" t="s">
        <v>35</v>
      </c>
      <c r="F191" s="4"/>
      <c r="G191" s="19"/>
      <c r="H191" s="5"/>
      <c r="I191" s="38"/>
      <c r="L191" s="39"/>
      <c r="N191" s="4"/>
    </row>
    <row r="192" spans="1:18" ht="12.75">
      <c r="A192" t="s">
        <v>804</v>
      </c>
      <c r="B192" s="64" t="s">
        <v>141</v>
      </c>
      <c r="C192" s="26">
        <v>24500</v>
      </c>
      <c r="D192">
        <v>230500</v>
      </c>
      <c r="E192" s="2">
        <v>2244000</v>
      </c>
      <c r="F192" s="17">
        <f>E192/D192</f>
        <v>9.735357917570498</v>
      </c>
      <c r="G192" s="19">
        <f>C192/D192</f>
        <v>0.10629067245119306</v>
      </c>
      <c r="H192" s="5">
        <f>(C192/E192)*100</f>
        <v>1.0918003565062389</v>
      </c>
      <c r="I192" s="38">
        <f>D192/E192</f>
        <v>0.10271836007130125</v>
      </c>
      <c r="L192" s="39">
        <f>(E192-D192-C192)/E192</f>
        <v>0.8863636363636364</v>
      </c>
      <c r="N192" s="4">
        <f>O192/E192/9.80665</f>
        <v>1.301910405606847</v>
      </c>
      <c r="O192">
        <v>28650000</v>
      </c>
      <c r="Q192" t="s">
        <v>33</v>
      </c>
      <c r="R192" t="s">
        <v>32</v>
      </c>
    </row>
    <row r="193" spans="1:18" ht="12.75">
      <c r="A193" t="s">
        <v>805</v>
      </c>
      <c r="B193" s="64" t="s">
        <v>141</v>
      </c>
      <c r="C193" s="26">
        <v>29478</v>
      </c>
      <c r="D193">
        <v>230500</v>
      </c>
      <c r="E193" s="2">
        <v>2040815</v>
      </c>
      <c r="F193" s="17">
        <f>E193/D193</f>
        <v>8.853861171366594</v>
      </c>
      <c r="G193" s="19">
        <f>C193/D193</f>
        <v>0.12788720173535792</v>
      </c>
      <c r="H193" s="5">
        <f>(C193/E193)*100</f>
        <v>1.4444229388749104</v>
      </c>
      <c r="I193" s="38">
        <f>D193/E193</f>
        <v>0.11294507341429771</v>
      </c>
      <c r="L193" s="39">
        <f>(E193-D193-C193)/E193</f>
        <v>0.8726106971969532</v>
      </c>
      <c r="N193" s="4">
        <f>O193/E193/9.80665</f>
        <v>1.491621948175916</v>
      </c>
      <c r="O193">
        <v>29852663</v>
      </c>
      <c r="Q193" t="s">
        <v>33</v>
      </c>
      <c r="R193" t="s">
        <v>32</v>
      </c>
    </row>
    <row r="194" spans="1:20" ht="12.75">
      <c r="A194" t="s">
        <v>868</v>
      </c>
      <c r="B194" s="64" t="s">
        <v>141</v>
      </c>
      <c r="C194" s="26">
        <v>29478</v>
      </c>
      <c r="D194">
        <v>230500</v>
      </c>
      <c r="E194" s="2">
        <v>2040815</v>
      </c>
      <c r="F194" s="17">
        <f>E194/D194</f>
        <v>8.853861171366594</v>
      </c>
      <c r="G194" s="19">
        <f>C194/D194</f>
        <v>0.12788720173535792</v>
      </c>
      <c r="H194" s="5">
        <f>(C194/E194)*100</f>
        <v>1.4444229388749104</v>
      </c>
      <c r="I194" s="38">
        <f>D194/E194</f>
        <v>0.11294507341429771</v>
      </c>
      <c r="L194" s="39">
        <f>(E194-D194-C194)/E194</f>
        <v>0.8726106971969532</v>
      </c>
      <c r="N194" s="4">
        <f>O194/E194/9.80665</f>
        <v>1.719334427107333</v>
      </c>
      <c r="O194">
        <v>34410000</v>
      </c>
      <c r="Q194" t="s">
        <v>33</v>
      </c>
      <c r="R194" t="s">
        <v>32</v>
      </c>
      <c r="S194">
        <v>455</v>
      </c>
      <c r="T194" s="2">
        <f>S194*9.81</f>
        <v>4463.55</v>
      </c>
    </row>
    <row r="195" spans="1:23" ht="12.75">
      <c r="A195" t="s">
        <v>142</v>
      </c>
      <c r="B195" s="64">
        <v>2</v>
      </c>
      <c r="C195" s="26">
        <v>9000</v>
      </c>
      <c r="F195" s="4"/>
      <c r="G195" s="19"/>
      <c r="H195" s="5"/>
      <c r="I195" s="38"/>
      <c r="L195" s="39"/>
      <c r="N195" s="4"/>
      <c r="Q195" t="s">
        <v>143</v>
      </c>
      <c r="R195" t="s">
        <v>32</v>
      </c>
      <c r="V195" t="s">
        <v>33</v>
      </c>
      <c r="W195" t="s">
        <v>32</v>
      </c>
    </row>
    <row r="196" spans="1:22" ht="12.75">
      <c r="A196" t="s">
        <v>144</v>
      </c>
      <c r="B196" s="64">
        <v>1</v>
      </c>
      <c r="C196" s="26">
        <v>9000</v>
      </c>
      <c r="F196" s="4"/>
      <c r="G196" s="19"/>
      <c r="H196" s="5"/>
      <c r="I196" s="38"/>
      <c r="L196" s="39"/>
      <c r="N196" s="4"/>
      <c r="Q196" t="s">
        <v>33</v>
      </c>
      <c r="R196" t="s">
        <v>32</v>
      </c>
      <c r="V196" t="s">
        <v>145</v>
      </c>
    </row>
    <row r="197" spans="1:23" ht="12.75">
      <c r="A197" t="s">
        <v>146</v>
      </c>
      <c r="B197" s="64">
        <v>2</v>
      </c>
      <c r="C197" s="26">
        <v>150000</v>
      </c>
      <c r="D197">
        <f>D198+D199+C197</f>
        <v>325000</v>
      </c>
      <c r="E197" s="2">
        <v>1850000</v>
      </c>
      <c r="F197" s="17">
        <f>E197/D197</f>
        <v>5.6923076923076925</v>
      </c>
      <c r="G197" s="19"/>
      <c r="H197" s="5">
        <f aca="true" t="shared" si="18" ref="H197:H205">(C197/E197)*100</f>
        <v>8.108108108108109</v>
      </c>
      <c r="I197" s="38"/>
      <c r="L197" s="39"/>
      <c r="N197" s="4">
        <f>O197/E197/9.80665</f>
        <v>1.6146682594450181</v>
      </c>
      <c r="O197">
        <v>29293800</v>
      </c>
      <c r="Q197" t="s">
        <v>89</v>
      </c>
      <c r="R197" t="s">
        <v>32</v>
      </c>
      <c r="V197" t="s">
        <v>89</v>
      </c>
      <c r="W197" t="s">
        <v>32</v>
      </c>
    </row>
    <row r="198" spans="1:18" ht="12.75">
      <c r="A198" t="s">
        <v>147</v>
      </c>
      <c r="B198" s="18" t="s">
        <v>88</v>
      </c>
      <c r="C198" s="26">
        <v>150000</v>
      </c>
      <c r="D198">
        <v>100000</v>
      </c>
      <c r="E198" s="2">
        <v>1150000</v>
      </c>
      <c r="F198" s="17">
        <f>E198/D198</f>
        <v>11.5</v>
      </c>
      <c r="G198" s="19">
        <f>C198/D198</f>
        <v>1.5</v>
      </c>
      <c r="H198" s="5">
        <f t="shared" si="18"/>
        <v>13.043478260869565</v>
      </c>
      <c r="I198" s="38"/>
      <c r="L198" s="39"/>
      <c r="N198" s="4">
        <f>O198/E198/9.80665</f>
        <v>2.9823241061577783</v>
      </c>
      <c r="O198">
        <v>33633600</v>
      </c>
      <c r="Q198" t="s">
        <v>89</v>
      </c>
      <c r="R198" t="s">
        <v>32</v>
      </c>
    </row>
    <row r="199" spans="1:18" ht="12.75">
      <c r="A199" t="s">
        <v>148</v>
      </c>
      <c r="B199" s="18" t="s">
        <v>88</v>
      </c>
      <c r="D199">
        <v>75000</v>
      </c>
      <c r="E199" s="2">
        <v>700000</v>
      </c>
      <c r="F199" s="17">
        <f>E199/D199</f>
        <v>9.333333333333334</v>
      </c>
      <c r="G199" s="19">
        <f>C199/D199</f>
        <v>0</v>
      </c>
      <c r="H199" s="5">
        <f t="shared" si="18"/>
        <v>0</v>
      </c>
      <c r="I199" s="38"/>
      <c r="L199" s="39"/>
      <c r="N199" s="4">
        <f>O199/E199/9.80665</f>
        <v>1.2134622934437347</v>
      </c>
      <c r="O199">
        <v>8330000</v>
      </c>
      <c r="Q199" t="s">
        <v>89</v>
      </c>
      <c r="R199" t="s">
        <v>32</v>
      </c>
    </row>
    <row r="200" spans="1:14" ht="12.75">
      <c r="A200" t="s">
        <v>149</v>
      </c>
      <c r="B200" s="18">
        <v>4</v>
      </c>
      <c r="C200" s="26">
        <v>1450</v>
      </c>
      <c r="E200" s="2">
        <v>75000</v>
      </c>
      <c r="F200" s="4"/>
      <c r="G200" s="19"/>
      <c r="H200" s="5">
        <f t="shared" si="18"/>
        <v>1.9333333333333333</v>
      </c>
      <c r="I200" s="38"/>
      <c r="L200" s="39"/>
      <c r="N200" s="4"/>
    </row>
    <row r="201" spans="1:33" ht="12.75">
      <c r="A201" t="s">
        <v>153</v>
      </c>
      <c r="B201" s="18" t="s">
        <v>43</v>
      </c>
      <c r="C201" s="26">
        <v>13600</v>
      </c>
      <c r="E201" s="2">
        <v>1091000</v>
      </c>
      <c r="F201" s="17"/>
      <c r="G201" s="19"/>
      <c r="H201" s="5">
        <f t="shared" si="18"/>
        <v>1.2465627864344637</v>
      </c>
      <c r="I201" s="38">
        <f>D201/E201</f>
        <v>0</v>
      </c>
      <c r="J201" s="4">
        <f>D201/E201</f>
        <v>0</v>
      </c>
      <c r="L201" s="39">
        <f>(E201-D201-C201)/E201</f>
        <v>0.9875343721356553</v>
      </c>
      <c r="N201" s="4">
        <f>O201/E201/9.80665</f>
        <v>1.2599627547484884</v>
      </c>
      <c r="O201">
        <v>13480411</v>
      </c>
      <c r="Q201" t="s">
        <v>216</v>
      </c>
      <c r="R201" t="s">
        <v>64</v>
      </c>
      <c r="V201" t="s">
        <v>216</v>
      </c>
      <c r="W201" t="s">
        <v>64</v>
      </c>
      <c r="X201">
        <v>452000</v>
      </c>
      <c r="AB201" t="s">
        <v>768</v>
      </c>
      <c r="AD201">
        <v>107000</v>
      </c>
      <c r="AG201" t="s">
        <v>762</v>
      </c>
    </row>
    <row r="202" spans="1:18" ht="12.75">
      <c r="A202" t="s">
        <v>150</v>
      </c>
      <c r="B202" s="18">
        <v>2</v>
      </c>
      <c r="E202" s="2">
        <v>105142</v>
      </c>
      <c r="F202" s="4"/>
      <c r="G202" s="19"/>
      <c r="H202" s="5">
        <f t="shared" si="18"/>
        <v>0</v>
      </c>
      <c r="I202" s="38"/>
      <c r="L202" s="39">
        <v>0.966</v>
      </c>
      <c r="N202" s="4">
        <f>O202/E202/9.80665</f>
        <v>1.2558544864898131</v>
      </c>
      <c r="O202">
        <v>1294900</v>
      </c>
      <c r="Q202" t="s">
        <v>89</v>
      </c>
      <c r="R202" t="s">
        <v>32</v>
      </c>
    </row>
    <row r="203" spans="1:18" ht="12.75">
      <c r="A203" t="s">
        <v>151</v>
      </c>
      <c r="B203" s="18" t="s">
        <v>88</v>
      </c>
      <c r="D203">
        <v>4000</v>
      </c>
      <c r="E203" s="2">
        <v>76203</v>
      </c>
      <c r="F203" s="17">
        <f>E203/D203</f>
        <v>19.05075</v>
      </c>
      <c r="G203" s="19"/>
      <c r="H203" s="5">
        <f t="shared" si="18"/>
        <v>0</v>
      </c>
      <c r="I203" s="38"/>
      <c r="L203" s="39">
        <v>0.966</v>
      </c>
      <c r="N203" s="4">
        <f>O203/E203/9.80665</f>
        <v>1.9629433392613453</v>
      </c>
      <c r="O203">
        <v>1466900</v>
      </c>
      <c r="Q203" t="s">
        <v>89</v>
      </c>
      <c r="R203" t="s">
        <v>32</v>
      </c>
    </row>
    <row r="204" spans="1:18" ht="12.75">
      <c r="A204" t="s">
        <v>152</v>
      </c>
      <c r="B204" s="18" t="s">
        <v>88</v>
      </c>
      <c r="D204">
        <v>1725</v>
      </c>
      <c r="E204" s="2">
        <v>28939</v>
      </c>
      <c r="F204" s="17">
        <f>E204/D204</f>
        <v>16.77623188405797</v>
      </c>
      <c r="G204" s="19"/>
      <c r="H204" s="5">
        <f t="shared" si="18"/>
        <v>0</v>
      </c>
      <c r="I204" s="38"/>
      <c r="L204" s="39">
        <v>0.966</v>
      </c>
      <c r="N204" s="4"/>
      <c r="O204">
        <v>35600</v>
      </c>
      <c r="Q204" t="s">
        <v>89</v>
      </c>
      <c r="R204" t="s">
        <v>32</v>
      </c>
    </row>
    <row r="205" spans="1:24" ht="12.75">
      <c r="A205" t="s">
        <v>154</v>
      </c>
      <c r="B205" s="18">
        <v>2</v>
      </c>
      <c r="C205" s="26">
        <v>2270</v>
      </c>
      <c r="E205" s="2">
        <v>185000</v>
      </c>
      <c r="F205" s="4"/>
      <c r="G205" s="19"/>
      <c r="H205" s="5">
        <f t="shared" si="18"/>
        <v>1.227027027027027</v>
      </c>
      <c r="I205" s="38"/>
      <c r="L205" s="39">
        <v>0.966</v>
      </c>
      <c r="N205" s="4">
        <f>O205/E205/9.80665</f>
        <v>1.054414124116826</v>
      </c>
      <c r="O205">
        <v>1912950</v>
      </c>
      <c r="Q205" t="s">
        <v>216</v>
      </c>
      <c r="R205" t="s">
        <v>64</v>
      </c>
      <c r="V205" t="s">
        <v>216</v>
      </c>
      <c r="W205" t="s">
        <v>64</v>
      </c>
      <c r="X205">
        <v>441450</v>
      </c>
    </row>
    <row r="206" spans="1:14" ht="12.75">
      <c r="A206" t="s">
        <v>155</v>
      </c>
      <c r="B206" s="18"/>
      <c r="E206" s="2">
        <v>122016</v>
      </c>
      <c r="F206" s="4"/>
      <c r="G206" s="19"/>
      <c r="H206" s="5"/>
      <c r="I206" s="38"/>
      <c r="L206" s="39">
        <v>0.966</v>
      </c>
      <c r="N206" s="4"/>
    </row>
    <row r="207" spans="1:14" ht="12.75">
      <c r="A207" t="s">
        <v>156</v>
      </c>
      <c r="B207" s="18"/>
      <c r="E207" s="2">
        <v>29483</v>
      </c>
      <c r="F207" s="4"/>
      <c r="G207" s="19"/>
      <c r="H207" s="5"/>
      <c r="I207" s="38"/>
      <c r="L207" s="39">
        <v>0.908</v>
      </c>
      <c r="N207" s="4"/>
    </row>
    <row r="208" spans="1:30" ht="12.75">
      <c r="A208" t="s">
        <v>806</v>
      </c>
      <c r="B208" s="18" t="s">
        <v>748</v>
      </c>
      <c r="C208" s="26">
        <v>1497</v>
      </c>
      <c r="E208" s="2">
        <v>185000</v>
      </c>
      <c r="F208" s="17"/>
      <c r="G208" s="19"/>
      <c r="H208" s="5">
        <f>(C208/E208)*100</f>
        <v>0.8091891891891893</v>
      </c>
      <c r="I208" s="38"/>
      <c r="L208" s="39">
        <v>0.966</v>
      </c>
      <c r="N208" s="4">
        <f>O208/E208/9.80665</f>
        <v>1.054414124116826</v>
      </c>
      <c r="O208">
        <v>1912950</v>
      </c>
      <c r="Q208" t="s">
        <v>216</v>
      </c>
      <c r="R208" t="s">
        <v>64</v>
      </c>
      <c r="V208" t="s">
        <v>216</v>
      </c>
      <c r="W208" t="s">
        <v>64</v>
      </c>
      <c r="X208">
        <v>444883</v>
      </c>
      <c r="AB208" t="s">
        <v>216</v>
      </c>
      <c r="AC208" t="s">
        <v>64</v>
      </c>
      <c r="AD208">
        <v>71171</v>
      </c>
    </row>
    <row r="209" spans="1:30" ht="12.75">
      <c r="A209" t="s">
        <v>807</v>
      </c>
      <c r="B209" s="18" t="s">
        <v>43</v>
      </c>
      <c r="C209" s="26">
        <v>3877</v>
      </c>
      <c r="E209" s="2">
        <v>206100</v>
      </c>
      <c r="F209" s="17"/>
      <c r="G209" s="19"/>
      <c r="H209" s="5">
        <f>(C209/E209)*100</f>
        <v>1.881125667151868</v>
      </c>
      <c r="I209" s="38"/>
      <c r="L209" s="39">
        <v>0.966</v>
      </c>
      <c r="N209" s="4">
        <f>O209/E209/9.80665</f>
        <v>1.0196108274595566</v>
      </c>
      <c r="O209">
        <v>2060787</v>
      </c>
      <c r="Q209" t="s">
        <v>216</v>
      </c>
      <c r="R209" t="s">
        <v>64</v>
      </c>
      <c r="V209" t="s">
        <v>216</v>
      </c>
      <c r="W209" t="s">
        <v>64</v>
      </c>
      <c r="X209">
        <v>449347</v>
      </c>
      <c r="AB209" t="s">
        <v>524</v>
      </c>
      <c r="AC209" t="s">
        <v>586</v>
      </c>
      <c r="AD209">
        <v>74752</v>
      </c>
    </row>
    <row r="210" spans="1:18" ht="12.75">
      <c r="A210" t="s">
        <v>159</v>
      </c>
      <c r="B210" s="64" t="s">
        <v>43</v>
      </c>
      <c r="F210" s="4"/>
      <c r="G210" s="19"/>
      <c r="H210" s="5"/>
      <c r="I210" s="38"/>
      <c r="L210" s="39">
        <v>0.948</v>
      </c>
      <c r="N210" s="4"/>
      <c r="Q210" t="s">
        <v>63</v>
      </c>
      <c r="R210" t="s">
        <v>64</v>
      </c>
    </row>
    <row r="211" spans="1:24" ht="12.75">
      <c r="A211" t="s">
        <v>810</v>
      </c>
      <c r="B211" s="18" t="s">
        <v>41</v>
      </c>
      <c r="C211" s="26">
        <v>14742</v>
      </c>
      <c r="E211" s="2">
        <v>680000</v>
      </c>
      <c r="F211" s="17"/>
      <c r="G211" s="19"/>
      <c r="H211" s="5">
        <f>(C211/E211)*100</f>
        <v>2.1679411764705883</v>
      </c>
      <c r="I211" s="38">
        <f>D211/E211</f>
        <v>0</v>
      </c>
      <c r="J211" s="4">
        <f>D211/E211</f>
        <v>0</v>
      </c>
      <c r="L211" s="39">
        <f>(E211-D211-C211)/E211</f>
        <v>0.9783205882352941</v>
      </c>
      <c r="N211" s="4">
        <f>O211/E211/9.80665</f>
        <v>2.59206162924858</v>
      </c>
      <c r="O211">
        <v>17285220</v>
      </c>
      <c r="Q211" t="s">
        <v>216</v>
      </c>
      <c r="R211" t="s">
        <v>64</v>
      </c>
      <c r="V211" t="s">
        <v>216</v>
      </c>
      <c r="W211" t="s">
        <v>64</v>
      </c>
      <c r="X211">
        <v>463032</v>
      </c>
    </row>
    <row r="212" spans="1:14" ht="12.75">
      <c r="A212" t="s">
        <v>160</v>
      </c>
      <c r="B212" s="64"/>
      <c r="E212" s="2">
        <v>140614</v>
      </c>
      <c r="F212" s="4"/>
      <c r="G212" s="19"/>
      <c r="H212" s="5"/>
      <c r="I212" s="38"/>
      <c r="L212" s="39">
        <v>0.948</v>
      </c>
      <c r="N212" s="4"/>
    </row>
    <row r="213" spans="1:14" ht="12.75">
      <c r="A213" t="s">
        <v>161</v>
      </c>
      <c r="B213" s="64"/>
      <c r="E213" s="2">
        <v>37920</v>
      </c>
      <c r="F213" s="4"/>
      <c r="G213" s="19"/>
      <c r="H213" s="5"/>
      <c r="I213" s="38"/>
      <c r="L213" s="39">
        <v>0.923</v>
      </c>
      <c r="N213" s="4"/>
    </row>
    <row r="214" spans="1:30" ht="12.75">
      <c r="A214" t="s">
        <v>808</v>
      </c>
      <c r="B214" s="18" t="s">
        <v>43</v>
      </c>
      <c r="C214" s="26">
        <v>13425</v>
      </c>
      <c r="E214" s="2">
        <v>631290</v>
      </c>
      <c r="F214" s="17"/>
      <c r="G214" s="19"/>
      <c r="H214" s="5">
        <f>(C214/E214)*100</f>
        <v>2.1265979185477355</v>
      </c>
      <c r="I214" s="38"/>
      <c r="L214" s="39">
        <v>0.966</v>
      </c>
      <c r="N214" s="4">
        <f>O214/E214/9.80665</f>
        <v>2.0783048563447077</v>
      </c>
      <c r="O214">
        <v>12866453</v>
      </c>
      <c r="Q214" t="s">
        <v>216</v>
      </c>
      <c r="R214" t="s">
        <v>64</v>
      </c>
      <c r="V214" t="s">
        <v>216</v>
      </c>
      <c r="W214" t="s">
        <v>64</v>
      </c>
      <c r="X214">
        <v>449347</v>
      </c>
      <c r="AB214" t="s">
        <v>216</v>
      </c>
      <c r="AC214" t="s">
        <v>64</v>
      </c>
      <c r="AD214">
        <v>71171</v>
      </c>
    </row>
    <row r="215" spans="1:24" ht="12.75">
      <c r="A215" t="s">
        <v>809</v>
      </c>
      <c r="B215" s="18" t="s">
        <v>41</v>
      </c>
      <c r="E215" s="2">
        <v>589570</v>
      </c>
      <c r="F215" s="17"/>
      <c r="G215" s="19"/>
      <c r="H215" s="5">
        <f>(C215/E215)*100</f>
        <v>0</v>
      </c>
      <c r="I215" s="38"/>
      <c r="L215" s="39">
        <v>0.966</v>
      </c>
      <c r="N215" s="4">
        <f>O215/E215/9.80665</f>
        <v>2.225372852692387</v>
      </c>
      <c r="O215">
        <v>12866453</v>
      </c>
      <c r="Q215" t="s">
        <v>216</v>
      </c>
      <c r="R215" t="s">
        <v>64</v>
      </c>
      <c r="V215" t="s">
        <v>216</v>
      </c>
      <c r="W215" t="s">
        <v>64</v>
      </c>
      <c r="X215">
        <v>449347</v>
      </c>
    </row>
    <row r="216" spans="1:30" ht="12.75">
      <c r="A216" t="s">
        <v>811</v>
      </c>
      <c r="B216" s="18" t="s">
        <v>43</v>
      </c>
      <c r="C216" s="26">
        <v>4626</v>
      </c>
      <c r="E216" s="2">
        <v>695000</v>
      </c>
      <c r="F216" s="17"/>
      <c r="G216" s="19"/>
      <c r="H216" s="5">
        <f>(C216/E216)*100</f>
        <v>0.6656115107913669</v>
      </c>
      <c r="I216" s="38">
        <f>D216/E216</f>
        <v>0</v>
      </c>
      <c r="J216" s="4">
        <f>D216/E216</f>
        <v>0</v>
      </c>
      <c r="L216" s="39">
        <f>(E216-D216-C216)/E216</f>
        <v>0.9933438848920864</v>
      </c>
      <c r="N216" s="4">
        <f>O216/E216/9.80665</f>
        <v>2.5361178530777475</v>
      </c>
      <c r="O216">
        <v>17285220</v>
      </c>
      <c r="Q216" t="s">
        <v>216</v>
      </c>
      <c r="R216" t="s">
        <v>64</v>
      </c>
      <c r="V216" t="s">
        <v>216</v>
      </c>
      <c r="W216" t="s">
        <v>64</v>
      </c>
      <c r="X216">
        <v>463032</v>
      </c>
      <c r="AB216" t="s">
        <v>216</v>
      </c>
      <c r="AC216" t="s">
        <v>64</v>
      </c>
      <c r="AD216">
        <v>143226</v>
      </c>
    </row>
    <row r="217" spans="1:33" ht="12.75">
      <c r="A217" t="s">
        <v>157</v>
      </c>
      <c r="B217" s="18" t="s">
        <v>43</v>
      </c>
      <c r="C217" s="26">
        <v>3356</v>
      </c>
      <c r="E217" s="2">
        <v>640000</v>
      </c>
      <c r="F217" s="4"/>
      <c r="G217" s="19"/>
      <c r="H217" s="5">
        <f>(C217/E217)*100</f>
        <v>0.524375</v>
      </c>
      <c r="I217" s="38"/>
      <c r="J217" s="4"/>
      <c r="L217" s="39">
        <v>0.966</v>
      </c>
      <c r="N217" s="4">
        <f>O217/E217/9.80665</f>
        <v>2.049309174131839</v>
      </c>
      <c r="O217">
        <v>12861989</v>
      </c>
      <c r="Q217" t="s">
        <v>216</v>
      </c>
      <c r="R217" t="s">
        <v>64</v>
      </c>
      <c r="V217" t="s">
        <v>216</v>
      </c>
      <c r="W217" t="s">
        <v>64</v>
      </c>
      <c r="X217">
        <v>449347</v>
      </c>
      <c r="AB217" t="s">
        <v>33</v>
      </c>
      <c r="AC217" t="s">
        <v>32</v>
      </c>
      <c r="AD217">
        <v>133465</v>
      </c>
      <c r="AG217" t="s">
        <v>158</v>
      </c>
    </row>
    <row r="218" spans="1:29" ht="12.75">
      <c r="A218" t="s">
        <v>163</v>
      </c>
      <c r="B218" s="64" t="s">
        <v>43</v>
      </c>
      <c r="C218" s="26">
        <v>17700</v>
      </c>
      <c r="E218" s="2">
        <v>1022000</v>
      </c>
      <c r="F218" s="4"/>
      <c r="G218" s="19"/>
      <c r="H218" s="5">
        <f aca="true" t="shared" si="19" ref="H218:H224">(C218/E218)*100</f>
        <v>1.7318982387475539</v>
      </c>
      <c r="I218" s="38"/>
      <c r="L218" s="39">
        <f aca="true" t="shared" si="20" ref="L218:L224">(E218-D218-C218)/E218</f>
        <v>0.9826810176125245</v>
      </c>
      <c r="N218" s="4">
        <f aca="true" t="shared" si="21" ref="N218:N225">O218/E218/9.80665</f>
        <v>1.5664916383320426</v>
      </c>
      <c r="O218">
        <v>15700000</v>
      </c>
      <c r="Q218" t="s">
        <v>63</v>
      </c>
      <c r="R218" t="s">
        <v>64</v>
      </c>
      <c r="V218" t="s">
        <v>216</v>
      </c>
      <c r="W218" t="s">
        <v>64</v>
      </c>
      <c r="AB218" t="s">
        <v>216</v>
      </c>
      <c r="AC218" t="s">
        <v>64</v>
      </c>
    </row>
    <row r="219" spans="1:24" ht="12.75">
      <c r="A219" t="s">
        <v>812</v>
      </c>
      <c r="B219" s="18" t="s">
        <v>41</v>
      </c>
      <c r="C219" s="26">
        <v>17700</v>
      </c>
      <c r="E219" s="2">
        <v>800000</v>
      </c>
      <c r="F219" s="4"/>
      <c r="G219" s="19"/>
      <c r="H219" s="5">
        <f>(C219/E219)*100</f>
        <v>2.2125</v>
      </c>
      <c r="I219" s="38"/>
      <c r="L219" s="39">
        <f>(E219-D219-C219)/E219</f>
        <v>0.977875</v>
      </c>
      <c r="N219" s="4">
        <f>O219/E219/9.80665</f>
        <v>2.6459035450434145</v>
      </c>
      <c r="O219">
        <v>20757960</v>
      </c>
      <c r="Q219" t="s">
        <v>216</v>
      </c>
      <c r="R219" t="s">
        <v>64</v>
      </c>
      <c r="V219" t="s">
        <v>216</v>
      </c>
      <c r="W219" t="s">
        <v>64</v>
      </c>
      <c r="X219">
        <v>470880</v>
      </c>
    </row>
    <row r="220" spans="1:18" ht="12.75">
      <c r="A220" t="s">
        <v>164</v>
      </c>
      <c r="B220" s="64" t="s">
        <v>43</v>
      </c>
      <c r="C220" s="26">
        <v>21900</v>
      </c>
      <c r="E220" s="2">
        <v>844600</v>
      </c>
      <c r="F220" s="4"/>
      <c r="G220" s="19"/>
      <c r="H220" s="5">
        <f t="shared" si="19"/>
        <v>2.592943405162207</v>
      </c>
      <c r="I220" s="38"/>
      <c r="L220" s="39">
        <f t="shared" si="20"/>
        <v>0.9740705659483779</v>
      </c>
      <c r="N220" s="4">
        <f t="shared" si="21"/>
        <v>1.9042107638039172</v>
      </c>
      <c r="O220">
        <v>15772000</v>
      </c>
      <c r="Q220" t="s">
        <v>63</v>
      </c>
      <c r="R220" t="s">
        <v>64</v>
      </c>
    </row>
    <row r="221" spans="1:18" ht="12.75">
      <c r="A221" t="s">
        <v>165</v>
      </c>
      <c r="B221" s="64" t="s">
        <v>43</v>
      </c>
      <c r="C221" s="26">
        <v>21640</v>
      </c>
      <c r="D221">
        <f>C221+D222+D223+D224</f>
        <v>86480</v>
      </c>
      <c r="E221" s="2">
        <v>917078</v>
      </c>
      <c r="F221" s="17">
        <f>E221/D221</f>
        <v>10.604509713228492</v>
      </c>
      <c r="G221" s="19"/>
      <c r="H221" s="5">
        <f t="shared" si="19"/>
        <v>2.3596684251503146</v>
      </c>
      <c r="I221" s="38"/>
      <c r="L221" s="39">
        <f t="shared" si="20"/>
        <v>0.8821038123256691</v>
      </c>
      <c r="N221" s="4">
        <f t="shared" si="21"/>
        <v>1.521605197867189</v>
      </c>
      <c r="O221">
        <v>13684500</v>
      </c>
      <c r="Q221" t="s">
        <v>63</v>
      </c>
      <c r="R221" t="s">
        <v>64</v>
      </c>
    </row>
    <row r="222" spans="1:18" ht="12.75">
      <c r="A222" t="s">
        <v>167</v>
      </c>
      <c r="B222" s="18" t="s">
        <v>88</v>
      </c>
      <c r="D222">
        <v>8000</v>
      </c>
      <c r="E222" s="2">
        <v>163000</v>
      </c>
      <c r="F222" s="17">
        <f>E222/D222</f>
        <v>20.375</v>
      </c>
      <c r="G222" s="19"/>
      <c r="H222" s="5">
        <f t="shared" si="19"/>
        <v>0</v>
      </c>
      <c r="I222" s="38"/>
      <c r="L222" s="39">
        <f t="shared" si="20"/>
        <v>0.950920245398773</v>
      </c>
      <c r="N222" s="4">
        <f t="shared" si="21"/>
        <v>1.5181259717997169</v>
      </c>
      <c r="O222">
        <v>2426700</v>
      </c>
      <c r="Q222" t="s">
        <v>63</v>
      </c>
      <c r="R222" t="s">
        <v>64</v>
      </c>
    </row>
    <row r="223" spans="1:18" ht="12.75">
      <c r="A223" t="s">
        <v>168</v>
      </c>
      <c r="B223" s="18" t="s">
        <v>88</v>
      </c>
      <c r="D223">
        <v>4800</v>
      </c>
      <c r="E223" s="2">
        <v>39600</v>
      </c>
      <c r="F223" s="17">
        <f>E223/D223</f>
        <v>8.25</v>
      </c>
      <c r="G223" s="19"/>
      <c r="H223" s="5">
        <f t="shared" si="19"/>
        <v>0</v>
      </c>
      <c r="I223" s="38"/>
      <c r="L223" s="39">
        <f t="shared" si="20"/>
        <v>0.8787878787878788</v>
      </c>
      <c r="N223" s="4">
        <f t="shared" si="21"/>
        <v>1.1824588005036987</v>
      </c>
      <c r="O223">
        <v>459200</v>
      </c>
      <c r="Q223" t="s">
        <v>63</v>
      </c>
      <c r="R223" t="s">
        <v>64</v>
      </c>
    </row>
    <row r="224" spans="1:17" ht="12.75">
      <c r="A224" t="s">
        <v>166</v>
      </c>
      <c r="B224" s="18" t="s">
        <v>88</v>
      </c>
      <c r="D224">
        <v>52040</v>
      </c>
      <c r="E224" s="2">
        <v>357239</v>
      </c>
      <c r="F224" s="17">
        <f>E224/D224</f>
        <v>6.864700230591852</v>
      </c>
      <c r="G224" s="19"/>
      <c r="H224" s="5">
        <f t="shared" si="19"/>
        <v>0</v>
      </c>
      <c r="I224" s="38"/>
      <c r="L224" s="39">
        <f t="shared" si="20"/>
        <v>0.8543272151136914</v>
      </c>
      <c r="N224" s="4">
        <f t="shared" si="21"/>
        <v>2.156669861676563</v>
      </c>
      <c r="O224">
        <v>7555500</v>
      </c>
      <c r="Q224" t="s">
        <v>46</v>
      </c>
    </row>
    <row r="225" spans="1:14" ht="12.75">
      <c r="A225" t="s">
        <v>162</v>
      </c>
      <c r="B225" s="64"/>
      <c r="E225" s="2">
        <v>162840</v>
      </c>
      <c r="F225" s="4"/>
      <c r="G225" s="19"/>
      <c r="H225" s="5"/>
      <c r="I225" s="38"/>
      <c r="L225" s="39">
        <v>0.947</v>
      </c>
      <c r="N225" s="4">
        <f t="shared" si="21"/>
        <v>0</v>
      </c>
    </row>
    <row r="226" spans="1:23" ht="12.75">
      <c r="A226" t="s">
        <v>182</v>
      </c>
      <c r="B226" s="2">
        <v>2</v>
      </c>
      <c r="C226" s="26">
        <v>14500</v>
      </c>
      <c r="D226">
        <v>137900</v>
      </c>
      <c r="E226" s="2">
        <v>363800</v>
      </c>
      <c r="F226" s="17">
        <f>E226/D226</f>
        <v>2.638143582306019</v>
      </c>
      <c r="G226" s="19">
        <f>C226/D226</f>
        <v>0.10514865844815083</v>
      </c>
      <c r="H226" s="5">
        <f>(C226/E226)*100</f>
        <v>3.9857064321055526</v>
      </c>
      <c r="I226" s="38">
        <f>D226/E226</f>
        <v>0.37905442550852114</v>
      </c>
      <c r="L226" s="39">
        <f>(E226-D226-C226)/E226</f>
        <v>0.5810885101704233</v>
      </c>
      <c r="Q226" t="s">
        <v>33</v>
      </c>
      <c r="R226" t="s">
        <v>183</v>
      </c>
      <c r="V226" t="s">
        <v>33</v>
      </c>
      <c r="W226" t="s">
        <v>32</v>
      </c>
    </row>
    <row r="227" spans="1:14" ht="12.75">
      <c r="A227" t="s">
        <v>169</v>
      </c>
      <c r="B227" s="18">
        <v>3</v>
      </c>
      <c r="C227" s="26">
        <v>3600</v>
      </c>
      <c r="E227" s="2">
        <v>204000</v>
      </c>
      <c r="F227" s="4"/>
      <c r="G227" s="19"/>
      <c r="H227" s="5">
        <f>(C227/E227)*100</f>
        <v>1.7647058823529411</v>
      </c>
      <c r="I227" s="38"/>
      <c r="L227" s="39"/>
      <c r="N227" s="4"/>
    </row>
    <row r="228" spans="1:7" ht="12.75">
      <c r="A228" t="s">
        <v>170</v>
      </c>
      <c r="B228" s="18" t="s">
        <v>171</v>
      </c>
      <c r="C228" s="26">
        <v>6000</v>
      </c>
      <c r="F228" s="4"/>
      <c r="G228" s="19"/>
    </row>
    <row r="229" spans="1:30" ht="12.75">
      <c r="A229" t="s">
        <v>813</v>
      </c>
      <c r="B229" s="18" t="s">
        <v>748</v>
      </c>
      <c r="E229" s="2">
        <v>10250</v>
      </c>
      <c r="F229" s="4"/>
      <c r="G229" s="19"/>
      <c r="H229" s="5">
        <f>(C229/E229)*100</f>
        <v>0</v>
      </c>
      <c r="I229" s="38">
        <f>D229/E229</f>
        <v>0</v>
      </c>
      <c r="L229" s="39">
        <f>(E229-D229-C229)/E229</f>
        <v>1</v>
      </c>
      <c r="N229" s="4">
        <f>O229/E229/9.80665</f>
        <v>1.23944764708567</v>
      </c>
      <c r="O229">
        <v>124587</v>
      </c>
      <c r="Q229" t="s">
        <v>89</v>
      </c>
      <c r="R229" t="s">
        <v>32</v>
      </c>
      <c r="V229" t="s">
        <v>524</v>
      </c>
      <c r="W229" t="s">
        <v>775</v>
      </c>
      <c r="X229">
        <v>33354</v>
      </c>
      <c r="AB229" t="s">
        <v>768</v>
      </c>
      <c r="AD229">
        <v>13783</v>
      </c>
    </row>
    <row r="230" spans="1:15" ht="12.75">
      <c r="A230" t="s">
        <v>172</v>
      </c>
      <c r="B230" s="18">
        <v>1</v>
      </c>
      <c r="C230" s="26">
        <v>26762</v>
      </c>
      <c r="E230" s="2">
        <v>991553</v>
      </c>
      <c r="F230" s="4"/>
      <c r="G230" s="19"/>
      <c r="H230" s="5">
        <f>(C230/E230)*100</f>
        <v>2.6989984398211693</v>
      </c>
      <c r="I230" s="38"/>
      <c r="L230" s="39">
        <v>0.8824</v>
      </c>
      <c r="N230" s="4">
        <f>O230/E230/9.80665</f>
        <v>1.3760103867717774</v>
      </c>
      <c r="O230">
        <v>13380068</v>
      </c>
    </row>
    <row r="231" spans="1:14" ht="12.75">
      <c r="A231" t="s">
        <v>1040</v>
      </c>
      <c r="B231" s="18">
        <v>1</v>
      </c>
      <c r="C231" s="26" t="s">
        <v>35</v>
      </c>
      <c r="F231" s="4"/>
      <c r="G231" s="19"/>
      <c r="H231" s="5"/>
      <c r="I231" s="38"/>
      <c r="L231" s="39"/>
      <c r="N231" s="4"/>
    </row>
    <row r="232" spans="1:20" ht="12.75">
      <c r="A232" t="s">
        <v>1041</v>
      </c>
      <c r="B232" s="18">
        <v>1</v>
      </c>
      <c r="C232" s="26" t="s">
        <v>35</v>
      </c>
      <c r="F232" s="4"/>
      <c r="G232" s="19"/>
      <c r="H232" s="5"/>
      <c r="I232" s="38"/>
      <c r="L232" s="39"/>
      <c r="N232" s="4"/>
      <c r="Q232" t="s">
        <v>1043</v>
      </c>
      <c r="R232" t="s">
        <v>1042</v>
      </c>
      <c r="S232">
        <v>20000</v>
      </c>
      <c r="T232" s="2">
        <f>S232*9.81</f>
        <v>196200</v>
      </c>
    </row>
    <row r="233" spans="1:20" ht="12.75">
      <c r="A233" t="s">
        <v>184</v>
      </c>
      <c r="B233" s="2">
        <v>1</v>
      </c>
      <c r="E233" s="2">
        <v>123831</v>
      </c>
      <c r="F233" s="4"/>
      <c r="G233" s="19"/>
      <c r="H233" s="5"/>
      <c r="I233" s="38"/>
      <c r="L233" s="39"/>
      <c r="N233" s="4">
        <f>O233/E233/9.80665</f>
        <v>1.4642044749733272</v>
      </c>
      <c r="O233">
        <v>1778082</v>
      </c>
      <c r="R233" t="s">
        <v>1042</v>
      </c>
      <c r="S233">
        <v>1000000</v>
      </c>
      <c r="T233" s="2">
        <f>S233*9.81</f>
        <v>9810000</v>
      </c>
    </row>
    <row r="234" spans="1:18" ht="12.75">
      <c r="A234" t="s">
        <v>185</v>
      </c>
      <c r="B234" s="2">
        <v>2</v>
      </c>
      <c r="C234" s="26">
        <v>550</v>
      </c>
      <c r="E234" s="2">
        <f>C234/(H234/100)</f>
        <v>35031.847133757954</v>
      </c>
      <c r="F234" s="4"/>
      <c r="G234" s="19"/>
      <c r="H234" s="5">
        <v>1.57</v>
      </c>
      <c r="I234" s="38"/>
      <c r="L234" s="39"/>
      <c r="Q234" t="s">
        <v>186</v>
      </c>
      <c r="R234" t="s">
        <v>32</v>
      </c>
    </row>
    <row r="235" spans="1:18" ht="12.75">
      <c r="A235" t="s">
        <v>187</v>
      </c>
      <c r="B235" s="2">
        <v>2</v>
      </c>
      <c r="F235" s="4"/>
      <c r="G235" s="19"/>
      <c r="H235" s="5">
        <v>2.3</v>
      </c>
      <c r="I235" s="38"/>
      <c r="L235" s="39"/>
      <c r="Q235" t="s">
        <v>186</v>
      </c>
      <c r="R235" t="s">
        <v>32</v>
      </c>
    </row>
    <row r="236" spans="1:14" ht="12.75">
      <c r="A236" t="s">
        <v>174</v>
      </c>
      <c r="B236" s="18"/>
      <c r="E236" s="2">
        <v>352895</v>
      </c>
      <c r="F236" s="4"/>
      <c r="G236" s="19"/>
      <c r="H236" s="5"/>
      <c r="I236" s="38"/>
      <c r="L236" s="39">
        <v>0.903</v>
      </c>
      <c r="N236" s="4"/>
    </row>
    <row r="237" spans="1:14" ht="12.75">
      <c r="A237" t="s">
        <v>173</v>
      </c>
      <c r="B237" s="18">
        <v>2</v>
      </c>
      <c r="C237" s="26">
        <v>13800</v>
      </c>
      <c r="E237" s="2">
        <v>490000</v>
      </c>
      <c r="F237" s="4"/>
      <c r="G237" s="19"/>
      <c r="H237" s="5">
        <f>(C237/E237)*100</f>
        <v>2.816326530612245</v>
      </c>
      <c r="I237" s="38"/>
      <c r="L237" s="39"/>
      <c r="N237" s="4"/>
    </row>
    <row r="238" spans="1:14" ht="12.75">
      <c r="A238" t="s">
        <v>175</v>
      </c>
      <c r="B238" s="18">
        <v>3</v>
      </c>
      <c r="C238" s="26">
        <v>13800</v>
      </c>
      <c r="E238" s="2">
        <v>513000</v>
      </c>
      <c r="F238" s="4"/>
      <c r="G238" s="19"/>
      <c r="H238" s="5">
        <f>(C238/E238)*100</f>
        <v>2.690058479532164</v>
      </c>
      <c r="I238" s="38"/>
      <c r="L238" s="39"/>
      <c r="N238" s="4"/>
    </row>
    <row r="239" ht="12.75">
      <c r="H239" s="5"/>
    </row>
    <row r="240" ht="12.75">
      <c r="H240" s="5"/>
    </row>
    <row r="241" spans="7:22" ht="12.75">
      <c r="G241" s="11"/>
      <c r="H241" s="11"/>
      <c r="I241" s="34"/>
      <c r="J241" s="11"/>
      <c r="K241" s="53"/>
      <c r="L241" s="34"/>
      <c r="M241" s="46"/>
      <c r="N241" s="11"/>
      <c r="O241" s="11"/>
      <c r="P241" s="11"/>
      <c r="Q241" s="11"/>
      <c r="R241" s="11"/>
      <c r="S241" s="11"/>
      <c r="T241" s="46"/>
      <c r="U241" s="46"/>
      <c r="V241" s="11"/>
    </row>
    <row r="242" spans="2:14" ht="12.75">
      <c r="B242" s="18"/>
      <c r="F242" s="4"/>
      <c r="G242" s="19"/>
      <c r="H242" s="5"/>
      <c r="I242" s="38"/>
      <c r="L242" s="39"/>
      <c r="N242" s="4"/>
    </row>
    <row r="243" spans="2:14" ht="12.75">
      <c r="B243" s="2" t="s">
        <v>191</v>
      </c>
      <c r="G243" s="19"/>
      <c r="H243" s="5"/>
      <c r="I243" s="38"/>
      <c r="L243" s="39"/>
      <c r="N243" s="4"/>
    </row>
    <row r="244" spans="2:14" ht="12.75">
      <c r="B244" s="2" t="s">
        <v>192</v>
      </c>
      <c r="G244" s="19"/>
      <c r="H244" s="5"/>
      <c r="I244" s="38"/>
      <c r="L244" s="39"/>
      <c r="N244" s="4"/>
    </row>
    <row r="245" spans="2:8" ht="12.75">
      <c r="B245" s="46"/>
      <c r="C245" s="34"/>
      <c r="D245" s="11"/>
      <c r="E245" s="46"/>
      <c r="F245" s="11"/>
      <c r="G245" s="19"/>
      <c r="H245" s="5"/>
    </row>
    <row r="246" spans="6:12" ht="12.75">
      <c r="F246" s="4"/>
      <c r="G246" s="19"/>
      <c r="H246" s="5"/>
      <c r="I246" s="38"/>
      <c r="L246" s="39"/>
    </row>
    <row r="247" spans="6:12" ht="12.75">
      <c r="F247" s="2"/>
      <c r="G247" s="19"/>
      <c r="H247" s="5"/>
      <c r="I247" s="38"/>
      <c r="L247" s="39"/>
    </row>
    <row r="248" spans="6:12" ht="12.75">
      <c r="F248" s="2"/>
      <c r="G248" s="19"/>
      <c r="H248" s="5"/>
      <c r="I248" s="38"/>
      <c r="L248" s="39"/>
    </row>
    <row r="249" spans="1:8" ht="15.75">
      <c r="A249" s="42" t="s">
        <v>599</v>
      </c>
      <c r="B249" s="62"/>
      <c r="D249" s="8"/>
      <c r="E249" s="62"/>
      <c r="F249" s="8"/>
      <c r="G249" s="8"/>
      <c r="H249" s="5"/>
    </row>
    <row r="250" spans="7:12" ht="12.75">
      <c r="G250" s="19"/>
      <c r="H250" s="5"/>
      <c r="I250" s="38"/>
      <c r="L250" s="39"/>
    </row>
    <row r="251" ht="12.75">
      <c r="H251" s="5"/>
    </row>
    <row r="252" spans="2:22" ht="12.75">
      <c r="B252" s="46" t="s">
        <v>194</v>
      </c>
      <c r="C252" s="34" t="s">
        <v>445</v>
      </c>
      <c r="D252" s="11"/>
      <c r="E252" s="46" t="s">
        <v>445</v>
      </c>
      <c r="F252" s="11" t="s">
        <v>443</v>
      </c>
      <c r="G252" s="11" t="s">
        <v>29</v>
      </c>
      <c r="H252" s="11" t="s">
        <v>195</v>
      </c>
      <c r="I252" s="34"/>
      <c r="J252" s="35" t="s">
        <v>29</v>
      </c>
      <c r="K252" s="53"/>
      <c r="L252" s="34"/>
      <c r="M252" s="46" t="s">
        <v>196</v>
      </c>
      <c r="N252" s="11" t="s">
        <v>197</v>
      </c>
      <c r="O252" s="11" t="s">
        <v>197</v>
      </c>
      <c r="P252" s="46" t="s">
        <v>919</v>
      </c>
      <c r="Q252" s="11" t="s">
        <v>198</v>
      </c>
      <c r="R252" s="11" t="s">
        <v>514</v>
      </c>
      <c r="S252" s="11"/>
      <c r="T252" s="46"/>
      <c r="U252" s="46"/>
      <c r="V252" s="11"/>
    </row>
    <row r="253" spans="2:22" ht="12.75">
      <c r="B253" s="46" t="s">
        <v>199</v>
      </c>
      <c r="C253" s="34" t="s">
        <v>200</v>
      </c>
      <c r="D253" s="11" t="s">
        <v>201</v>
      </c>
      <c r="E253" s="46" t="s">
        <v>202</v>
      </c>
      <c r="F253" s="11" t="s">
        <v>444</v>
      </c>
      <c r="G253" s="36" t="s">
        <v>203</v>
      </c>
      <c r="H253" s="11" t="s">
        <v>204</v>
      </c>
      <c r="I253" s="34"/>
      <c r="J253" s="11" t="s">
        <v>512</v>
      </c>
      <c r="K253" s="53" t="s">
        <v>205</v>
      </c>
      <c r="L253" s="34" t="s">
        <v>540</v>
      </c>
      <c r="M253" s="46" t="s">
        <v>206</v>
      </c>
      <c r="N253" s="11" t="s">
        <v>207</v>
      </c>
      <c r="O253" s="11" t="s">
        <v>208</v>
      </c>
      <c r="P253" s="46" t="s">
        <v>206</v>
      </c>
      <c r="Q253" s="11" t="s">
        <v>208</v>
      </c>
      <c r="R253" s="11" t="s">
        <v>515</v>
      </c>
      <c r="S253" s="11"/>
      <c r="T253" s="46"/>
      <c r="U253" s="46"/>
      <c r="V253" s="11"/>
    </row>
    <row r="254" spans="1:22" ht="13.5" thickBot="1">
      <c r="A254" s="23" t="s">
        <v>206</v>
      </c>
      <c r="B254" s="47" t="s">
        <v>209</v>
      </c>
      <c r="C254" s="31" t="s">
        <v>390</v>
      </c>
      <c r="D254" s="23" t="s">
        <v>23</v>
      </c>
      <c r="E254" s="47" t="s">
        <v>210</v>
      </c>
      <c r="F254" s="23" t="s">
        <v>447</v>
      </c>
      <c r="G254" s="23" t="s">
        <v>23</v>
      </c>
      <c r="H254" s="23" t="s">
        <v>211</v>
      </c>
      <c r="I254" s="31" t="s">
        <v>28</v>
      </c>
      <c r="J254" s="23" t="s">
        <v>513</v>
      </c>
      <c r="K254" s="54" t="s">
        <v>212</v>
      </c>
      <c r="L254" s="31" t="s">
        <v>213</v>
      </c>
      <c r="M254" s="47" t="s">
        <v>22</v>
      </c>
      <c r="N254" s="23" t="s">
        <v>214</v>
      </c>
      <c r="O254" s="23" t="s">
        <v>215</v>
      </c>
      <c r="P254" s="47" t="s">
        <v>22</v>
      </c>
      <c r="Q254" s="23" t="s">
        <v>215</v>
      </c>
      <c r="R254" s="23" t="s">
        <v>516</v>
      </c>
      <c r="S254" s="23"/>
      <c r="T254" s="47"/>
      <c r="U254" s="47"/>
      <c r="V254" s="23" t="s">
        <v>18</v>
      </c>
    </row>
    <row r="255" spans="1:22" s="44" customFormat="1" ht="12.75">
      <c r="A255" s="50" t="s">
        <v>921</v>
      </c>
      <c r="B255" s="52">
        <v>346960</v>
      </c>
      <c r="C255" s="51"/>
      <c r="D255" s="50">
        <v>3.61</v>
      </c>
      <c r="E255" s="52">
        <v>220</v>
      </c>
      <c r="F255" s="50"/>
      <c r="G255" s="50" t="s">
        <v>932</v>
      </c>
      <c r="H255" s="2">
        <f>K255*9.81</f>
        <v>2138.58</v>
      </c>
      <c r="I255" s="51" t="s">
        <v>918</v>
      </c>
      <c r="J255" s="50" t="s">
        <v>32</v>
      </c>
      <c r="K255" s="56">
        <v>218</v>
      </c>
      <c r="L255" s="51"/>
      <c r="M255" s="52"/>
      <c r="N255" s="50"/>
      <c r="O255" s="50"/>
      <c r="P255" s="50">
        <v>670</v>
      </c>
      <c r="Q255" s="50"/>
      <c r="R255" s="50"/>
      <c r="S255" s="50"/>
      <c r="T255" s="52"/>
      <c r="U255" s="52"/>
      <c r="V255" s="50" t="s">
        <v>917</v>
      </c>
    </row>
    <row r="256" spans="1:22" s="44" customFormat="1" ht="12.75">
      <c r="A256" s="50" t="s">
        <v>922</v>
      </c>
      <c r="B256" s="52">
        <v>395890</v>
      </c>
      <c r="C256" s="51"/>
      <c r="D256" s="50">
        <v>3.61</v>
      </c>
      <c r="E256" s="52">
        <v>220</v>
      </c>
      <c r="F256" s="50"/>
      <c r="G256" s="50" t="s">
        <v>932</v>
      </c>
      <c r="H256" s="2">
        <f>K256*9.81</f>
        <v>2442.69</v>
      </c>
      <c r="I256" s="51" t="s">
        <v>918</v>
      </c>
      <c r="J256" s="50" t="s">
        <v>32</v>
      </c>
      <c r="K256" s="56">
        <v>249</v>
      </c>
      <c r="L256" s="51"/>
      <c r="M256" s="52"/>
      <c r="N256" s="50"/>
      <c r="O256" s="50"/>
      <c r="P256" s="50">
        <v>670</v>
      </c>
      <c r="Q256" s="50"/>
      <c r="R256" s="50"/>
      <c r="S256" s="50"/>
      <c r="T256" s="52"/>
      <c r="U256" s="52"/>
      <c r="V256" s="50" t="s">
        <v>917</v>
      </c>
    </row>
    <row r="257" spans="1:22" s="44" customFormat="1" ht="12.75">
      <c r="A257" s="50" t="s">
        <v>724</v>
      </c>
      <c r="B257" s="52">
        <v>29800</v>
      </c>
      <c r="C257" s="51"/>
      <c r="D257" s="50"/>
      <c r="E257" s="52"/>
      <c r="F257" s="50"/>
      <c r="G257" s="50"/>
      <c r="H257" s="2">
        <f aca="true" t="shared" si="22" ref="H257:H263">K257*9.81</f>
        <v>3180.402</v>
      </c>
      <c r="I257" s="51" t="s">
        <v>68</v>
      </c>
      <c r="J257" s="50" t="s">
        <v>64</v>
      </c>
      <c r="K257" s="56">
        <v>324.2</v>
      </c>
      <c r="L257" s="51"/>
      <c r="M257" s="52"/>
      <c r="N257" s="50"/>
      <c r="O257" s="50"/>
      <c r="P257" s="50"/>
      <c r="Q257" s="50"/>
      <c r="R257" s="50"/>
      <c r="S257" s="50"/>
      <c r="T257" s="52"/>
      <c r="U257" s="52"/>
      <c r="V257" s="50"/>
    </row>
    <row r="258" spans="1:22" ht="12.75">
      <c r="A258" s="7" t="s">
        <v>711</v>
      </c>
      <c r="B258" s="48">
        <v>24700</v>
      </c>
      <c r="C258" s="27"/>
      <c r="D258" s="7"/>
      <c r="E258" s="48"/>
      <c r="F258" s="2"/>
      <c r="G258" s="7"/>
      <c r="H258" s="2">
        <f t="shared" si="22"/>
        <v>2697.75</v>
      </c>
      <c r="I258" s="26" t="s">
        <v>524</v>
      </c>
      <c r="J258" s="7" t="s">
        <v>710</v>
      </c>
      <c r="K258" s="55">
        <v>275</v>
      </c>
      <c r="L258" s="26">
        <f aca="true" t="shared" si="23" ref="L258:L263">B258*H258/2</f>
        <v>33317212.5</v>
      </c>
      <c r="M258" s="48">
        <v>98</v>
      </c>
      <c r="N258" s="7"/>
      <c r="O258" s="7"/>
      <c r="P258" s="7"/>
      <c r="V258" t="s">
        <v>521</v>
      </c>
    </row>
    <row r="259" spans="1:22" ht="12.75">
      <c r="A259" s="7" t="s">
        <v>712</v>
      </c>
      <c r="B259" s="48">
        <v>36300</v>
      </c>
      <c r="C259" s="27"/>
      <c r="D259" s="7"/>
      <c r="E259" s="48"/>
      <c r="F259" s="2"/>
      <c r="G259" s="7"/>
      <c r="H259" s="2">
        <f t="shared" si="22"/>
        <v>2815.4700000000003</v>
      </c>
      <c r="I259" s="26" t="s">
        <v>524</v>
      </c>
      <c r="J259" s="7" t="s">
        <v>710</v>
      </c>
      <c r="K259" s="55">
        <v>287</v>
      </c>
      <c r="L259" s="26">
        <f t="shared" si="23"/>
        <v>51100780.50000001</v>
      </c>
      <c r="M259" s="48">
        <v>98</v>
      </c>
      <c r="N259" s="7"/>
      <c r="O259" s="7"/>
      <c r="P259" s="7"/>
      <c r="V259" t="s">
        <v>521</v>
      </c>
    </row>
    <row r="260" spans="1:22" ht="12.75">
      <c r="A260" s="7" t="s">
        <v>713</v>
      </c>
      <c r="B260" s="48">
        <v>33400</v>
      </c>
      <c r="C260" s="27"/>
      <c r="D260" s="7"/>
      <c r="E260" s="48"/>
      <c r="F260" s="2"/>
      <c r="G260" s="7"/>
      <c r="H260" s="2"/>
      <c r="I260" s="26" t="s">
        <v>524</v>
      </c>
      <c r="J260" s="7" t="s">
        <v>710</v>
      </c>
      <c r="K260" s="55"/>
      <c r="L260" s="26">
        <f t="shared" si="23"/>
        <v>0</v>
      </c>
      <c r="M260" s="48">
        <v>98</v>
      </c>
      <c r="N260" s="7"/>
      <c r="O260" s="7"/>
      <c r="P260" s="7"/>
      <c r="V260" t="s">
        <v>521</v>
      </c>
    </row>
    <row r="261" spans="1:22" ht="12.75">
      <c r="A261" s="7" t="s">
        <v>714</v>
      </c>
      <c r="B261" s="48">
        <v>34300</v>
      </c>
      <c r="C261" s="27"/>
      <c r="D261" s="7"/>
      <c r="E261" s="48"/>
      <c r="F261" s="2"/>
      <c r="G261" s="7"/>
      <c r="H261" s="2"/>
      <c r="I261" s="26" t="s">
        <v>524</v>
      </c>
      <c r="J261" s="7" t="s">
        <v>586</v>
      </c>
      <c r="K261" s="55"/>
      <c r="L261" s="26">
        <f t="shared" si="23"/>
        <v>0</v>
      </c>
      <c r="M261" s="48">
        <v>98</v>
      </c>
      <c r="N261" s="7"/>
      <c r="O261" s="7"/>
      <c r="P261" s="7"/>
      <c r="V261" t="s">
        <v>521</v>
      </c>
    </row>
    <row r="262" spans="1:22" ht="12.75">
      <c r="A262" s="7" t="s">
        <v>720</v>
      </c>
      <c r="B262" s="48">
        <v>33400</v>
      </c>
      <c r="C262" s="27"/>
      <c r="D262" s="7"/>
      <c r="E262" s="48"/>
      <c r="F262" s="2"/>
      <c r="G262" s="7"/>
      <c r="H262" s="2"/>
      <c r="I262" s="26" t="s">
        <v>83</v>
      </c>
      <c r="J262" s="7" t="s">
        <v>64</v>
      </c>
      <c r="K262" s="55"/>
      <c r="L262" s="26">
        <f t="shared" si="23"/>
        <v>0</v>
      </c>
      <c r="M262" s="48">
        <v>98</v>
      </c>
      <c r="N262" s="7"/>
      <c r="O262" s="7"/>
      <c r="P262" s="7"/>
      <c r="V262" t="s">
        <v>521</v>
      </c>
    </row>
    <row r="263" spans="1:22" ht="12.75">
      <c r="A263" s="7" t="s">
        <v>852</v>
      </c>
      <c r="B263" s="48">
        <v>43700</v>
      </c>
      <c r="C263" s="27"/>
      <c r="D263" s="7">
        <v>65</v>
      </c>
      <c r="E263" s="48">
        <v>89.3</v>
      </c>
      <c r="F263" s="2">
        <f>(L263/100)/M263</f>
        <v>7010.070841836735</v>
      </c>
      <c r="G263" s="7">
        <v>1.9</v>
      </c>
      <c r="H263" s="2">
        <f t="shared" si="22"/>
        <v>3144.105</v>
      </c>
      <c r="I263" s="26" t="s">
        <v>216</v>
      </c>
      <c r="J263" s="7" t="s">
        <v>64</v>
      </c>
      <c r="K263" s="55">
        <v>320.5</v>
      </c>
      <c r="L263" s="26">
        <f t="shared" si="23"/>
        <v>68698694.25</v>
      </c>
      <c r="M263" s="48">
        <v>98</v>
      </c>
      <c r="N263" s="7"/>
      <c r="O263" s="7"/>
      <c r="P263" s="7"/>
      <c r="V263" t="s">
        <v>853</v>
      </c>
    </row>
    <row r="264" spans="1:22" ht="12.75">
      <c r="A264" s="7" t="s">
        <v>709</v>
      </c>
      <c r="B264" s="48">
        <v>33400</v>
      </c>
      <c r="C264" s="27"/>
      <c r="D264" s="7"/>
      <c r="E264" s="48"/>
      <c r="F264" s="2"/>
      <c r="G264" s="7"/>
      <c r="H264" s="2">
        <f aca="true" t="shared" si="24" ref="H264:H269">K264*9.81</f>
        <v>2599.65</v>
      </c>
      <c r="I264" s="26" t="s">
        <v>524</v>
      </c>
      <c r="J264" s="7" t="s">
        <v>710</v>
      </c>
      <c r="K264" s="55">
        <v>265</v>
      </c>
      <c r="L264" s="26">
        <f aca="true" t="shared" si="25" ref="L264:L281">B264*H264/2</f>
        <v>43414155</v>
      </c>
      <c r="M264" s="48">
        <v>98</v>
      </c>
      <c r="N264" s="7"/>
      <c r="O264" s="7"/>
      <c r="P264" s="7"/>
      <c r="V264" t="s">
        <v>521</v>
      </c>
    </row>
    <row r="265" spans="1:22" ht="12.75">
      <c r="A265" s="7" t="s">
        <v>860</v>
      </c>
      <c r="B265" s="48" t="s">
        <v>861</v>
      </c>
      <c r="C265" s="27"/>
      <c r="D265" s="7">
        <v>65</v>
      </c>
      <c r="E265" s="48">
        <v>89.3</v>
      </c>
      <c r="F265" s="2">
        <f>(L265/100)/M265</f>
        <v>17779.16516723301</v>
      </c>
      <c r="G265" s="7">
        <v>1.9</v>
      </c>
      <c r="H265" s="2">
        <f>K265*9.81</f>
        <v>2913.57</v>
      </c>
      <c r="I265" s="26" t="s">
        <v>143</v>
      </c>
      <c r="J265" s="7" t="s">
        <v>32</v>
      </c>
      <c r="K265" s="55">
        <v>297</v>
      </c>
      <c r="L265" s="26">
        <f>B265*H265/2</f>
        <v>2197504814.67</v>
      </c>
      <c r="M265" s="48">
        <v>1236</v>
      </c>
      <c r="N265" s="7"/>
      <c r="O265" s="7"/>
      <c r="P265" s="7"/>
      <c r="V265" t="s">
        <v>862</v>
      </c>
    </row>
    <row r="266" spans="1:22" ht="12.75">
      <c r="A266" s="7" t="s">
        <v>219</v>
      </c>
      <c r="B266" s="48">
        <v>427000</v>
      </c>
      <c r="C266" s="27"/>
      <c r="D266" s="7"/>
      <c r="E266" s="48"/>
      <c r="F266" s="2">
        <f>(L266/100)/M266</f>
        <v>2358.995210526316</v>
      </c>
      <c r="G266" s="7"/>
      <c r="H266" s="2">
        <f t="shared" si="24"/>
        <v>2099.34</v>
      </c>
      <c r="I266" s="27"/>
      <c r="J266" s="7"/>
      <c r="K266" s="55">
        <v>214</v>
      </c>
      <c r="L266" s="26">
        <f t="shared" si="25"/>
        <v>448209090.00000006</v>
      </c>
      <c r="M266" s="48">
        <v>1900</v>
      </c>
      <c r="V266" s="7"/>
    </row>
    <row r="267" spans="1:22" ht="12.75">
      <c r="A267" s="7" t="s">
        <v>217</v>
      </c>
      <c r="B267" s="48">
        <v>470900</v>
      </c>
      <c r="C267" s="27"/>
      <c r="D267" s="7"/>
      <c r="E267" s="48"/>
      <c r="F267" s="2">
        <f>(L267/100)/M267</f>
        <v>2868.970642105264</v>
      </c>
      <c r="G267" s="7"/>
      <c r="H267" s="2">
        <f t="shared" si="24"/>
        <v>2315.1600000000003</v>
      </c>
      <c r="I267" s="27" t="s">
        <v>46</v>
      </c>
      <c r="J267" s="7"/>
      <c r="K267" s="55">
        <v>236</v>
      </c>
      <c r="L267" s="26">
        <f t="shared" si="25"/>
        <v>545104422.0000001</v>
      </c>
      <c r="M267" s="48">
        <v>1900</v>
      </c>
      <c r="N267">
        <v>9</v>
      </c>
      <c r="O267">
        <v>110</v>
      </c>
      <c r="V267" s="7" t="s">
        <v>218</v>
      </c>
    </row>
    <row r="268" spans="1:22" ht="12.75">
      <c r="A268" s="7" t="s">
        <v>221</v>
      </c>
      <c r="B268" s="48"/>
      <c r="C268" s="27"/>
      <c r="D268" s="7"/>
      <c r="E268" s="48"/>
      <c r="F268" s="7"/>
      <c r="G268" s="7"/>
      <c r="H268" s="2"/>
      <c r="I268" s="27"/>
      <c r="J268" s="7"/>
      <c r="K268" s="55"/>
      <c r="L268" s="26">
        <f t="shared" si="25"/>
        <v>0</v>
      </c>
      <c r="M268" s="48"/>
      <c r="V268" s="7"/>
    </row>
    <row r="269" spans="1:22" ht="12.75">
      <c r="A269" s="7" t="s">
        <v>220</v>
      </c>
      <c r="B269" s="48">
        <v>635000</v>
      </c>
      <c r="C269" s="27"/>
      <c r="D269" s="7"/>
      <c r="E269" s="48"/>
      <c r="F269" s="7"/>
      <c r="G269" s="7"/>
      <c r="H269" s="2">
        <f t="shared" si="24"/>
        <v>2099.34</v>
      </c>
      <c r="I269" s="27"/>
      <c r="J269" s="7"/>
      <c r="K269" s="55">
        <v>214</v>
      </c>
      <c r="L269" s="26">
        <f t="shared" si="25"/>
        <v>666540450</v>
      </c>
      <c r="M269" s="48"/>
      <c r="V269" s="7"/>
    </row>
    <row r="270" spans="1:22" ht="12.75">
      <c r="A270" s="7" t="s">
        <v>222</v>
      </c>
      <c r="B270" s="48">
        <v>27200</v>
      </c>
      <c r="C270" s="27"/>
      <c r="D270" s="7"/>
      <c r="E270" s="48"/>
      <c r="F270" s="7"/>
      <c r="G270" s="7"/>
      <c r="H270" s="2"/>
      <c r="I270" s="27" t="s">
        <v>46</v>
      </c>
      <c r="J270" s="7"/>
      <c r="K270" s="55"/>
      <c r="L270" s="26">
        <f t="shared" si="25"/>
        <v>0</v>
      </c>
      <c r="M270" s="48"/>
      <c r="N270">
        <v>1.5</v>
      </c>
      <c r="O270">
        <v>51</v>
      </c>
      <c r="V270" s="7" t="s">
        <v>223</v>
      </c>
    </row>
    <row r="271" spans="1:22" ht="12.75">
      <c r="A271" s="7" t="s">
        <v>224</v>
      </c>
      <c r="B271" s="48">
        <v>81700</v>
      </c>
      <c r="C271" s="27"/>
      <c r="D271" s="7"/>
      <c r="E271" s="48"/>
      <c r="F271" s="7"/>
      <c r="G271" s="7"/>
      <c r="H271" s="7"/>
      <c r="I271" s="27" t="s">
        <v>46</v>
      </c>
      <c r="J271" s="7"/>
      <c r="K271" s="55"/>
      <c r="L271" s="26">
        <f t="shared" si="25"/>
        <v>0</v>
      </c>
      <c r="M271" s="48"/>
      <c r="N271">
        <v>3</v>
      </c>
      <c r="O271">
        <v>76</v>
      </c>
      <c r="V271" s="7" t="s">
        <v>225</v>
      </c>
    </row>
    <row r="272" spans="1:22" ht="12.75">
      <c r="A272" s="7" t="s">
        <v>1059</v>
      </c>
      <c r="B272" s="48"/>
      <c r="C272" s="27"/>
      <c r="D272" s="7"/>
      <c r="E272" s="48"/>
      <c r="F272" s="7"/>
      <c r="G272" s="7"/>
      <c r="H272" s="7"/>
      <c r="I272" s="27"/>
      <c r="J272" s="7"/>
      <c r="K272" s="55"/>
      <c r="M272" s="48"/>
      <c r="V272" s="7"/>
    </row>
    <row r="273" spans="1:22" ht="12.75">
      <c r="A273" s="7" t="s">
        <v>1046</v>
      </c>
      <c r="B273" s="48"/>
      <c r="C273" s="27"/>
      <c r="D273" s="7"/>
      <c r="E273" s="48"/>
      <c r="F273" s="7"/>
      <c r="G273" s="7"/>
      <c r="H273" s="7"/>
      <c r="I273" s="27"/>
      <c r="J273" s="7"/>
      <c r="K273" s="55"/>
      <c r="M273" s="48"/>
      <c r="V273" s="7"/>
    </row>
    <row r="274" spans="1:22" ht="12.75">
      <c r="A274" s="7" t="s">
        <v>1045</v>
      </c>
      <c r="B274" s="48"/>
      <c r="C274" s="27"/>
      <c r="D274" s="7"/>
      <c r="E274" s="48"/>
      <c r="F274" s="7"/>
      <c r="G274" s="7"/>
      <c r="H274" s="7"/>
      <c r="I274" s="27"/>
      <c r="J274" s="7"/>
      <c r="K274" s="55"/>
      <c r="M274" s="48"/>
      <c r="V274" s="7"/>
    </row>
    <row r="275" spans="1:22" ht="12.75">
      <c r="A275" s="7" t="s">
        <v>926</v>
      </c>
      <c r="B275" s="48">
        <v>1912730</v>
      </c>
      <c r="C275" s="27"/>
      <c r="D275" s="7">
        <v>8</v>
      </c>
      <c r="E275" s="48">
        <v>500</v>
      </c>
      <c r="F275" s="7"/>
      <c r="G275" s="7" t="s">
        <v>410</v>
      </c>
      <c r="H275" s="2">
        <f>K275*9.81</f>
        <v>2599.65</v>
      </c>
      <c r="I275" s="27" t="s">
        <v>31</v>
      </c>
      <c r="J275" s="7" t="s">
        <v>32</v>
      </c>
      <c r="K275" s="55">
        <v>265</v>
      </c>
      <c r="M275" s="48"/>
      <c r="P275">
        <v>1515</v>
      </c>
      <c r="V275" s="7" t="s">
        <v>312</v>
      </c>
    </row>
    <row r="276" spans="1:22" ht="12.75">
      <c r="A276" s="7" t="s">
        <v>928</v>
      </c>
      <c r="B276" s="48">
        <v>266890</v>
      </c>
      <c r="C276" s="27"/>
      <c r="D276" s="7">
        <v>25</v>
      </c>
      <c r="E276" s="48">
        <v>510</v>
      </c>
      <c r="F276" s="7"/>
      <c r="G276" s="7" t="s">
        <v>934</v>
      </c>
      <c r="H276" s="2">
        <f>K276*9.81</f>
        <v>2158.2000000000003</v>
      </c>
      <c r="I276" s="27" t="s">
        <v>31</v>
      </c>
      <c r="J276" s="7" t="s">
        <v>32</v>
      </c>
      <c r="K276" s="55">
        <v>220</v>
      </c>
      <c r="M276" s="48"/>
      <c r="P276">
        <v>470</v>
      </c>
      <c r="V276" s="7" t="s">
        <v>312</v>
      </c>
    </row>
    <row r="277" spans="1:22" ht="12.75">
      <c r="A277" s="7" t="s">
        <v>927</v>
      </c>
      <c r="B277" s="48">
        <v>1757040</v>
      </c>
      <c r="C277" s="27"/>
      <c r="D277" s="7">
        <v>8</v>
      </c>
      <c r="E277" s="48">
        <v>500</v>
      </c>
      <c r="F277" s="7"/>
      <c r="G277" s="7" t="s">
        <v>410</v>
      </c>
      <c r="H277" s="2">
        <f>K277*9.81</f>
        <v>2893.9500000000003</v>
      </c>
      <c r="I277" s="27" t="s">
        <v>31</v>
      </c>
      <c r="J277" s="7" t="s">
        <v>32</v>
      </c>
      <c r="K277" s="55">
        <v>295</v>
      </c>
      <c r="M277" s="48"/>
      <c r="P277">
        <v>1515</v>
      </c>
      <c r="V277" s="7" t="s">
        <v>312</v>
      </c>
    </row>
    <row r="278" spans="1:22" ht="12.75">
      <c r="A278" s="7" t="s">
        <v>929</v>
      </c>
      <c r="B278" s="48">
        <v>373650</v>
      </c>
      <c r="C278" s="27"/>
      <c r="D278" s="7">
        <v>25</v>
      </c>
      <c r="E278" s="48">
        <v>510</v>
      </c>
      <c r="F278" s="7"/>
      <c r="G278" s="7" t="s">
        <v>934</v>
      </c>
      <c r="H278" s="2">
        <f>K278*9.81</f>
        <v>3031.29</v>
      </c>
      <c r="I278" s="27" t="s">
        <v>31</v>
      </c>
      <c r="J278" s="7" t="s">
        <v>32</v>
      </c>
      <c r="K278" s="55">
        <v>309</v>
      </c>
      <c r="M278" s="48"/>
      <c r="P278">
        <v>470</v>
      </c>
      <c r="V278" s="7" t="s">
        <v>312</v>
      </c>
    </row>
    <row r="279" spans="1:22" ht="12.75">
      <c r="A279" s="7" t="s">
        <v>226</v>
      </c>
      <c r="B279" s="48">
        <v>66680</v>
      </c>
      <c r="C279" s="27"/>
      <c r="D279" s="7"/>
      <c r="E279" s="48"/>
      <c r="F279" s="7"/>
      <c r="G279" s="7"/>
      <c r="H279" s="7"/>
      <c r="I279" s="27" t="s">
        <v>227</v>
      </c>
      <c r="J279" s="7" t="s">
        <v>228</v>
      </c>
      <c r="K279" s="55"/>
      <c r="L279" s="26">
        <f t="shared" si="25"/>
        <v>0</v>
      </c>
      <c r="M279" s="48"/>
      <c r="V279" s="7"/>
    </row>
    <row r="280" spans="1:22" ht="12.75">
      <c r="A280" s="7" t="s">
        <v>232</v>
      </c>
      <c r="B280" s="48">
        <v>1313900</v>
      </c>
      <c r="C280" s="27"/>
      <c r="D280" s="7">
        <v>24</v>
      </c>
      <c r="E280" s="48" t="s">
        <v>230</v>
      </c>
      <c r="F280" s="7"/>
      <c r="G280" s="7"/>
      <c r="H280" s="2">
        <f aca="true" t="shared" si="26" ref="H280:H285">K280*9.81</f>
        <v>2246.4900000000002</v>
      </c>
      <c r="I280" s="27" t="s">
        <v>46</v>
      </c>
      <c r="J280" s="7"/>
      <c r="K280" s="55">
        <v>229</v>
      </c>
      <c r="L280" s="26">
        <f t="shared" si="25"/>
        <v>1475831605.5000002</v>
      </c>
      <c r="M280" s="48"/>
      <c r="V280" s="7"/>
    </row>
    <row r="281" spans="1:22" ht="12.75">
      <c r="A281" s="7" t="s">
        <v>229</v>
      </c>
      <c r="B281" s="48">
        <v>1650000</v>
      </c>
      <c r="C281" s="27"/>
      <c r="D281" s="7">
        <v>24</v>
      </c>
      <c r="E281" s="48" t="s">
        <v>230</v>
      </c>
      <c r="F281" s="7"/>
      <c r="G281" s="7"/>
      <c r="H281" s="2">
        <f t="shared" si="26"/>
        <v>2746.8</v>
      </c>
      <c r="I281" s="27" t="s">
        <v>46</v>
      </c>
      <c r="J281" s="7"/>
      <c r="K281" s="55">
        <v>280</v>
      </c>
      <c r="L281" s="26">
        <f t="shared" si="25"/>
        <v>2266110000</v>
      </c>
      <c r="M281" s="48"/>
      <c r="N281">
        <v>6</v>
      </c>
      <c r="O281">
        <v>76</v>
      </c>
      <c r="V281" s="7" t="s">
        <v>231</v>
      </c>
    </row>
    <row r="282" spans="1:22" ht="12.75">
      <c r="A282" s="7" t="s">
        <v>731</v>
      </c>
      <c r="B282" s="48">
        <v>400</v>
      </c>
      <c r="C282" s="27"/>
      <c r="D282" s="7"/>
      <c r="E282" s="48"/>
      <c r="F282" s="7"/>
      <c r="G282" s="7"/>
      <c r="H282" s="2">
        <f t="shared" si="26"/>
        <v>2241.585</v>
      </c>
      <c r="I282" s="27" t="s">
        <v>729</v>
      </c>
      <c r="J282" s="7"/>
      <c r="K282" s="55">
        <v>228.5</v>
      </c>
      <c r="M282" s="48"/>
      <c r="V282" s="7"/>
    </row>
    <row r="283" spans="1:22" ht="12.75">
      <c r="A283" s="7" t="s">
        <v>1049</v>
      </c>
      <c r="B283" s="48"/>
      <c r="C283" s="27"/>
      <c r="D283" s="7"/>
      <c r="E283" s="48"/>
      <c r="F283" s="7"/>
      <c r="G283" s="7"/>
      <c r="H283" s="2">
        <f t="shared" si="26"/>
        <v>7848</v>
      </c>
      <c r="I283" s="27"/>
      <c r="J283" s="7"/>
      <c r="K283" s="55">
        <v>800</v>
      </c>
      <c r="M283" s="48"/>
      <c r="V283" s="7"/>
    </row>
    <row r="284" spans="1:22" ht="12.75">
      <c r="A284" s="7" t="s">
        <v>1047</v>
      </c>
      <c r="B284" s="48"/>
      <c r="C284" s="27"/>
      <c r="D284" s="7"/>
      <c r="E284" s="48"/>
      <c r="F284" s="7"/>
      <c r="G284" s="7"/>
      <c r="H284" s="2">
        <f t="shared" si="26"/>
        <v>5886</v>
      </c>
      <c r="I284" s="27"/>
      <c r="J284" s="7"/>
      <c r="K284" s="55">
        <v>600</v>
      </c>
      <c r="M284" s="48"/>
      <c r="V284" s="7"/>
    </row>
    <row r="285" spans="1:22" ht="12.75">
      <c r="A285" s="7" t="s">
        <v>1048</v>
      </c>
      <c r="B285" s="48"/>
      <c r="C285" s="27"/>
      <c r="D285" s="7"/>
      <c r="E285" s="48"/>
      <c r="F285" s="7"/>
      <c r="G285" s="7"/>
      <c r="H285" s="2">
        <f t="shared" si="26"/>
        <v>11772</v>
      </c>
      <c r="I285" s="27"/>
      <c r="J285" s="7"/>
      <c r="K285" s="55">
        <v>1200</v>
      </c>
      <c r="M285" s="48"/>
      <c r="V285" s="7"/>
    </row>
    <row r="286" spans="1:8" ht="12.75">
      <c r="A286" t="s">
        <v>1079</v>
      </c>
      <c r="F286" s="2"/>
      <c r="H286" s="2"/>
    </row>
    <row r="287" spans="1:22" ht="12.75">
      <c r="A287" s="7" t="s">
        <v>1063</v>
      </c>
      <c r="B287" s="48">
        <v>0.092</v>
      </c>
      <c r="C287" s="27"/>
      <c r="D287" s="7"/>
      <c r="E287" s="48"/>
      <c r="F287" s="7"/>
      <c r="G287" s="7"/>
      <c r="H287" s="7">
        <v>31400</v>
      </c>
      <c r="I287" s="27" t="s">
        <v>233</v>
      </c>
      <c r="J287" s="7"/>
      <c r="K287" s="29">
        <f>H287/9.81</f>
        <v>3200.815494393476</v>
      </c>
      <c r="L287" s="26">
        <f>B287*H287/2</f>
        <v>1444.3999999999999</v>
      </c>
      <c r="M287" s="48"/>
      <c r="O287">
        <v>30</v>
      </c>
      <c r="V287" s="7" t="s">
        <v>234</v>
      </c>
    </row>
    <row r="288" spans="1:22" ht="12.75">
      <c r="A288" s="7" t="s">
        <v>1064</v>
      </c>
      <c r="B288" s="48">
        <v>0.5</v>
      </c>
      <c r="C288" s="27"/>
      <c r="D288" s="7"/>
      <c r="E288" s="48"/>
      <c r="F288" s="7"/>
      <c r="G288" s="7"/>
      <c r="H288" s="7">
        <v>100000</v>
      </c>
      <c r="I288" s="27" t="s">
        <v>233</v>
      </c>
      <c r="J288" s="7"/>
      <c r="K288" s="29">
        <f>H288/9.81</f>
        <v>10193.67991845056</v>
      </c>
      <c r="M288" s="48"/>
      <c r="R288">
        <v>25000</v>
      </c>
      <c r="V288" s="7"/>
    </row>
    <row r="289" spans="1:18" ht="12.75">
      <c r="A289" s="22" t="s">
        <v>1065</v>
      </c>
      <c r="B289" s="2">
        <v>0.01</v>
      </c>
      <c r="F289" s="24"/>
      <c r="H289" s="2">
        <v>30000</v>
      </c>
      <c r="I289" s="26" t="s">
        <v>233</v>
      </c>
      <c r="K289" s="29">
        <f>H289/9.81</f>
        <v>3058.103975535168</v>
      </c>
      <c r="R289">
        <v>500</v>
      </c>
    </row>
    <row r="290" spans="1:22" ht="12.75">
      <c r="A290" s="7" t="s">
        <v>1066</v>
      </c>
      <c r="B290" s="48">
        <v>0.025</v>
      </c>
      <c r="C290" s="27"/>
      <c r="D290" s="7"/>
      <c r="E290" s="48"/>
      <c r="F290" s="7"/>
      <c r="G290" s="7"/>
      <c r="H290" s="2">
        <f>K290*9.81</f>
        <v>32863.5</v>
      </c>
      <c r="I290" s="27" t="s">
        <v>233</v>
      </c>
      <c r="J290" s="7"/>
      <c r="K290" s="29">
        <v>3350</v>
      </c>
      <c r="L290" s="26">
        <f>B290*H290/2</f>
        <v>410.79375000000005</v>
      </c>
      <c r="M290" s="48"/>
      <c r="O290">
        <v>30</v>
      </c>
      <c r="V290" s="7" t="s">
        <v>234</v>
      </c>
    </row>
    <row r="291" spans="1:22" ht="12.75">
      <c r="A291" s="7" t="s">
        <v>1062</v>
      </c>
      <c r="B291" s="48"/>
      <c r="C291" s="27"/>
      <c r="D291" s="7"/>
      <c r="E291" s="48"/>
      <c r="F291" s="7"/>
      <c r="G291" s="7"/>
      <c r="H291" s="2"/>
      <c r="I291" s="27"/>
      <c r="J291" s="7" t="s">
        <v>233</v>
      </c>
      <c r="K291" s="55"/>
      <c r="M291" s="48"/>
      <c r="V291" s="7"/>
    </row>
    <row r="292" spans="1:8" ht="12.75">
      <c r="A292" t="s">
        <v>1070</v>
      </c>
      <c r="F292" s="2"/>
      <c r="H292" s="2"/>
    </row>
    <row r="293" spans="1:8" ht="12.75">
      <c r="A293" t="s">
        <v>1071</v>
      </c>
      <c r="F293" s="2"/>
      <c r="H293" s="2"/>
    </row>
    <row r="294" spans="1:22" ht="12.75">
      <c r="A294" s="7" t="s">
        <v>1074</v>
      </c>
      <c r="B294" s="48"/>
      <c r="C294" s="27"/>
      <c r="D294" s="7"/>
      <c r="E294" s="48"/>
      <c r="F294" s="7"/>
      <c r="G294" s="7"/>
      <c r="H294" s="2">
        <f>K294*9.81</f>
        <v>24525</v>
      </c>
      <c r="I294" s="27"/>
      <c r="J294" s="7"/>
      <c r="K294" s="55">
        <v>2500</v>
      </c>
      <c r="M294" s="48"/>
      <c r="V294" s="7"/>
    </row>
    <row r="295" spans="1:22" ht="12.75">
      <c r="A295" s="7" t="s">
        <v>1073</v>
      </c>
      <c r="B295" s="48"/>
      <c r="C295" s="27"/>
      <c r="D295" s="7"/>
      <c r="E295" s="48"/>
      <c r="F295" s="7"/>
      <c r="G295" s="7"/>
      <c r="H295" s="2">
        <f>K295*9.81</f>
        <v>14715</v>
      </c>
      <c r="I295" s="27"/>
      <c r="J295" s="7"/>
      <c r="K295" s="55">
        <v>1500</v>
      </c>
      <c r="M295" s="48"/>
      <c r="V295" s="7"/>
    </row>
    <row r="296" spans="1:22" ht="12.75">
      <c r="A296" s="7" t="s">
        <v>1075</v>
      </c>
      <c r="B296" s="48"/>
      <c r="C296" s="27"/>
      <c r="D296" s="7"/>
      <c r="E296" s="48"/>
      <c r="F296" s="7"/>
      <c r="G296" s="7"/>
      <c r="H296" s="2"/>
      <c r="I296" s="27"/>
      <c r="J296" s="7"/>
      <c r="K296" s="55"/>
      <c r="M296" s="48"/>
      <c r="V296" s="7"/>
    </row>
    <row r="297" spans="1:22" ht="12.75">
      <c r="A297" s="7" t="s">
        <v>1077</v>
      </c>
      <c r="B297" s="48"/>
      <c r="C297" s="27"/>
      <c r="D297" s="7"/>
      <c r="E297" s="48"/>
      <c r="F297" s="7"/>
      <c r="G297" s="7"/>
      <c r="H297" s="2"/>
      <c r="I297" s="27"/>
      <c r="J297" s="7"/>
      <c r="K297" s="55"/>
      <c r="M297" s="48"/>
      <c r="V297" s="7"/>
    </row>
    <row r="298" spans="1:22" ht="12.75">
      <c r="A298" s="7" t="s">
        <v>1078</v>
      </c>
      <c r="B298" s="48"/>
      <c r="C298" s="27"/>
      <c r="D298" s="7"/>
      <c r="E298" s="48"/>
      <c r="F298" s="7"/>
      <c r="G298" s="7"/>
      <c r="H298" s="2"/>
      <c r="I298" s="27"/>
      <c r="J298" s="7"/>
      <c r="K298" s="55"/>
      <c r="M298" s="48"/>
      <c r="V298" s="7"/>
    </row>
    <row r="299" spans="1:22" ht="12.75">
      <c r="A299" s="7" t="s">
        <v>1076</v>
      </c>
      <c r="B299" s="48"/>
      <c r="C299" s="27"/>
      <c r="D299" s="7"/>
      <c r="E299" s="48"/>
      <c r="F299" s="7"/>
      <c r="G299" s="7"/>
      <c r="H299" s="2"/>
      <c r="I299" s="27"/>
      <c r="J299" s="7"/>
      <c r="K299" s="55"/>
      <c r="M299" s="48"/>
      <c r="V299" s="7"/>
    </row>
    <row r="300" spans="1:22" ht="12.75">
      <c r="A300" s="7" t="s">
        <v>1072</v>
      </c>
      <c r="B300" s="48"/>
      <c r="C300" s="27"/>
      <c r="D300" s="7"/>
      <c r="E300" s="48"/>
      <c r="F300" s="7"/>
      <c r="G300" s="7"/>
      <c r="H300" s="2"/>
      <c r="I300" s="27"/>
      <c r="J300" s="7"/>
      <c r="K300" s="55"/>
      <c r="M300" s="48"/>
      <c r="V300" s="7"/>
    </row>
    <row r="301" spans="1:22" ht="12.75">
      <c r="A301" s="7" t="s">
        <v>1067</v>
      </c>
      <c r="B301" s="48">
        <v>0.015</v>
      </c>
      <c r="C301" s="27"/>
      <c r="D301" s="7"/>
      <c r="E301" s="48"/>
      <c r="F301" s="7"/>
      <c r="G301" s="7"/>
      <c r="H301" s="2">
        <f>K301*9.81</f>
        <v>33354</v>
      </c>
      <c r="I301" s="27"/>
      <c r="J301" s="7" t="s">
        <v>233</v>
      </c>
      <c r="K301" s="55">
        <v>3400</v>
      </c>
      <c r="M301" s="48"/>
      <c r="V301" s="7"/>
    </row>
    <row r="302" spans="1:18" ht="12.75">
      <c r="A302" t="s">
        <v>1091</v>
      </c>
      <c r="B302" s="18">
        <v>100</v>
      </c>
      <c r="F302" s="2"/>
      <c r="G302" s="26" t="s">
        <v>35</v>
      </c>
      <c r="H302" s="2">
        <v>80000</v>
      </c>
      <c r="I302" s="26" t="s">
        <v>35</v>
      </c>
      <c r="J302" t="s">
        <v>511</v>
      </c>
      <c r="K302" s="29">
        <f aca="true" t="shared" si="27" ref="K302:K308">H302/9.81</f>
        <v>8154.943934760448</v>
      </c>
      <c r="L302" s="26">
        <f>B302*H302/2</f>
        <v>4000000</v>
      </c>
      <c r="R302">
        <v>1000000</v>
      </c>
    </row>
    <row r="303" spans="1:18" ht="12.75">
      <c r="A303" t="s">
        <v>1092</v>
      </c>
      <c r="B303" s="18">
        <v>10</v>
      </c>
      <c r="F303" s="2"/>
      <c r="G303" s="26" t="s">
        <v>35</v>
      </c>
      <c r="H303" s="2">
        <v>40000</v>
      </c>
      <c r="I303" s="26" t="s">
        <v>35</v>
      </c>
      <c r="J303" t="s">
        <v>511</v>
      </c>
      <c r="K303" s="29">
        <f t="shared" si="27"/>
        <v>4077.471967380224</v>
      </c>
      <c r="L303" s="26">
        <f>B303*H303/2</f>
        <v>200000</v>
      </c>
      <c r="R303">
        <v>100000</v>
      </c>
    </row>
    <row r="304" spans="1:18" ht="12.75">
      <c r="A304" t="s">
        <v>1068</v>
      </c>
      <c r="B304" s="2">
        <v>0.001</v>
      </c>
      <c r="H304" s="2">
        <v>20000</v>
      </c>
      <c r="J304" t="s">
        <v>517</v>
      </c>
      <c r="K304" s="29">
        <f t="shared" si="27"/>
        <v>2038.735983690112</v>
      </c>
      <c r="L304" s="26">
        <f>B304*H304/2</f>
        <v>10</v>
      </c>
      <c r="R304">
        <v>200</v>
      </c>
    </row>
    <row r="305" spans="1:18" ht="12.75">
      <c r="A305" t="s">
        <v>1069</v>
      </c>
      <c r="B305" s="2">
        <v>0.0001</v>
      </c>
      <c r="H305" s="2">
        <v>10000</v>
      </c>
      <c r="J305" t="s">
        <v>517</v>
      </c>
      <c r="K305" s="29">
        <f t="shared" si="27"/>
        <v>1019.367991845056</v>
      </c>
      <c r="L305" s="26">
        <f>B305*H305/2</f>
        <v>0.5</v>
      </c>
      <c r="R305">
        <v>1</v>
      </c>
    </row>
    <row r="306" spans="1:11" ht="12.75">
      <c r="A306" t="s">
        <v>1089</v>
      </c>
      <c r="C306" s="26">
        <v>556000</v>
      </c>
      <c r="H306" s="2">
        <v>107900</v>
      </c>
      <c r="I306" s="26" t="s">
        <v>866</v>
      </c>
      <c r="K306" s="29">
        <f t="shared" si="27"/>
        <v>10998.980632008155</v>
      </c>
    </row>
    <row r="307" spans="1:18" ht="12.75">
      <c r="A307" t="s">
        <v>1087</v>
      </c>
      <c r="B307" s="2">
        <v>10</v>
      </c>
      <c r="G307" t="s">
        <v>35</v>
      </c>
      <c r="H307" s="2">
        <v>100000</v>
      </c>
      <c r="J307" t="s">
        <v>84</v>
      </c>
      <c r="K307" s="29">
        <f t="shared" si="27"/>
        <v>10193.67991845056</v>
      </c>
      <c r="R307">
        <v>1000000</v>
      </c>
    </row>
    <row r="308" spans="1:18" ht="12.75">
      <c r="A308" t="s">
        <v>1088</v>
      </c>
      <c r="B308" s="2">
        <v>1</v>
      </c>
      <c r="G308" t="s">
        <v>35</v>
      </c>
      <c r="H308" s="2">
        <v>25000</v>
      </c>
      <c r="J308" t="s">
        <v>84</v>
      </c>
      <c r="K308" s="29">
        <f t="shared" si="27"/>
        <v>2548.41997961264</v>
      </c>
      <c r="R308">
        <v>100000</v>
      </c>
    </row>
    <row r="309" spans="1:22" ht="12.75">
      <c r="A309" t="s">
        <v>1090</v>
      </c>
      <c r="B309" s="2">
        <v>4500</v>
      </c>
      <c r="C309" s="26">
        <v>556000</v>
      </c>
      <c r="G309" t="s">
        <v>35</v>
      </c>
      <c r="H309" s="2">
        <f aca="true" t="shared" si="28" ref="H309:H318">K309*9.81</f>
        <v>2943000</v>
      </c>
      <c r="J309" t="s">
        <v>84</v>
      </c>
      <c r="K309" s="29">
        <v>300000</v>
      </c>
      <c r="Q309">
        <v>10</v>
      </c>
      <c r="R309" t="s">
        <v>537</v>
      </c>
      <c r="V309" t="s">
        <v>865</v>
      </c>
    </row>
    <row r="310" spans="1:22" ht="12.75">
      <c r="A310" t="s">
        <v>1090</v>
      </c>
      <c r="B310" s="2">
        <v>8000</v>
      </c>
      <c r="C310" s="26">
        <v>556000</v>
      </c>
      <c r="G310" t="s">
        <v>35</v>
      </c>
      <c r="H310" s="2">
        <f t="shared" si="28"/>
        <v>3364830</v>
      </c>
      <c r="K310" s="29">
        <v>343000</v>
      </c>
      <c r="V310" t="s">
        <v>865</v>
      </c>
    </row>
    <row r="311" spans="1:22" ht="12.75">
      <c r="A311" s="7" t="s">
        <v>1083</v>
      </c>
      <c r="B311" s="48"/>
      <c r="C311" s="27"/>
      <c r="D311" s="7"/>
      <c r="E311" s="48"/>
      <c r="F311" s="7"/>
      <c r="G311" s="7"/>
      <c r="H311" s="2">
        <f t="shared" si="28"/>
        <v>117720</v>
      </c>
      <c r="I311" s="27"/>
      <c r="J311" s="7"/>
      <c r="K311" s="55">
        <v>12000</v>
      </c>
      <c r="M311" s="48"/>
      <c r="V311" s="7"/>
    </row>
    <row r="312" spans="1:22" ht="12.75">
      <c r="A312" s="7" t="s">
        <v>1082</v>
      </c>
      <c r="B312" s="48"/>
      <c r="C312" s="27"/>
      <c r="D312" s="7"/>
      <c r="E312" s="48"/>
      <c r="F312" s="7"/>
      <c r="G312" s="7"/>
      <c r="H312" s="2">
        <f t="shared" si="28"/>
        <v>88290</v>
      </c>
      <c r="I312" s="27"/>
      <c r="J312" s="7"/>
      <c r="K312" s="55">
        <v>9000</v>
      </c>
      <c r="M312" s="48"/>
      <c r="V312" s="7"/>
    </row>
    <row r="313" spans="1:22" ht="12.75">
      <c r="A313" s="7" t="s">
        <v>1081</v>
      </c>
      <c r="B313" s="48"/>
      <c r="C313" s="27"/>
      <c r="D313" s="7"/>
      <c r="E313" s="48"/>
      <c r="F313" s="7"/>
      <c r="G313" s="7"/>
      <c r="H313" s="2">
        <f t="shared" si="28"/>
        <v>88290</v>
      </c>
      <c r="I313" s="27"/>
      <c r="J313" s="7"/>
      <c r="K313" s="55">
        <v>9000</v>
      </c>
      <c r="M313" s="48"/>
      <c r="V313" s="7"/>
    </row>
    <row r="314" spans="1:22" ht="12.75">
      <c r="A314" s="7" t="s">
        <v>1084</v>
      </c>
      <c r="B314" s="48"/>
      <c r="C314" s="27"/>
      <c r="D314" s="7"/>
      <c r="E314" s="48"/>
      <c r="F314" s="7"/>
      <c r="G314" s="7"/>
      <c r="H314" s="2">
        <f t="shared" si="28"/>
        <v>29430</v>
      </c>
      <c r="I314" s="27"/>
      <c r="J314" s="7"/>
      <c r="K314" s="55">
        <v>3000</v>
      </c>
      <c r="M314" s="48"/>
      <c r="V314" s="7"/>
    </row>
    <row r="315" spans="1:22" ht="12.75">
      <c r="A315" s="7" t="s">
        <v>1086</v>
      </c>
      <c r="B315" s="48"/>
      <c r="C315" s="27"/>
      <c r="D315" s="7"/>
      <c r="E315" s="48"/>
      <c r="F315" s="7"/>
      <c r="G315" s="7"/>
      <c r="H315" s="2">
        <f t="shared" si="28"/>
        <v>78480</v>
      </c>
      <c r="I315" s="27"/>
      <c r="J315" s="7"/>
      <c r="K315" s="55">
        <v>8000</v>
      </c>
      <c r="M315" s="48"/>
      <c r="V315" s="7"/>
    </row>
    <row r="316" spans="1:22" ht="12.75">
      <c r="A316" s="7" t="s">
        <v>1085</v>
      </c>
      <c r="B316" s="48"/>
      <c r="C316" s="27"/>
      <c r="D316" s="7"/>
      <c r="E316" s="48"/>
      <c r="F316" s="7"/>
      <c r="G316" s="7"/>
      <c r="H316" s="2">
        <f t="shared" si="28"/>
        <v>29430</v>
      </c>
      <c r="I316" s="27"/>
      <c r="J316" s="7"/>
      <c r="K316" s="55">
        <v>3000</v>
      </c>
      <c r="M316" s="48"/>
      <c r="V316" s="7"/>
    </row>
    <row r="317" spans="1:22" ht="12.75">
      <c r="A317" s="7" t="s">
        <v>1080</v>
      </c>
      <c r="B317" s="48"/>
      <c r="C317" s="27"/>
      <c r="D317" s="7"/>
      <c r="E317" s="48"/>
      <c r="F317" s="7"/>
      <c r="G317" s="7"/>
      <c r="H317" s="2">
        <f t="shared" si="28"/>
        <v>14715</v>
      </c>
      <c r="I317" s="27"/>
      <c r="J317" s="7"/>
      <c r="K317" s="55">
        <v>1500</v>
      </c>
      <c r="M317" s="48"/>
      <c r="V317" s="7"/>
    </row>
    <row r="318" spans="1:22" ht="12.75">
      <c r="A318" s="7" t="s">
        <v>1052</v>
      </c>
      <c r="B318" s="48"/>
      <c r="C318" s="27"/>
      <c r="D318" s="7"/>
      <c r="E318" s="48"/>
      <c r="F318" s="7"/>
      <c r="G318" s="7"/>
      <c r="H318" s="2">
        <f t="shared" si="28"/>
        <v>98100</v>
      </c>
      <c r="I318" s="27"/>
      <c r="J318" s="7"/>
      <c r="K318" s="55">
        <v>10000</v>
      </c>
      <c r="M318" s="48"/>
      <c r="V318" s="7"/>
    </row>
    <row r="319" spans="1:22" ht="12.75">
      <c r="A319" s="7" t="s">
        <v>1051</v>
      </c>
      <c r="B319" s="48"/>
      <c r="C319" s="27"/>
      <c r="D319" s="7"/>
      <c r="E319" s="48"/>
      <c r="F319" s="7"/>
      <c r="G319" s="7"/>
      <c r="H319" s="2">
        <f aca="true" t="shared" si="29" ref="H319:H348">K319*9.81</f>
        <v>19620</v>
      </c>
      <c r="I319" s="27"/>
      <c r="J319" s="7"/>
      <c r="K319" s="55">
        <v>2000</v>
      </c>
      <c r="M319" s="48"/>
      <c r="V319" s="7"/>
    </row>
    <row r="320" spans="1:22" ht="12.75">
      <c r="A320" s="7" t="s">
        <v>1050</v>
      </c>
      <c r="B320" s="48"/>
      <c r="C320" s="27"/>
      <c r="D320" s="7"/>
      <c r="E320" s="48"/>
      <c r="F320" s="7"/>
      <c r="G320" s="7"/>
      <c r="H320" s="2">
        <f t="shared" si="29"/>
        <v>24525</v>
      </c>
      <c r="I320" s="27"/>
      <c r="J320" s="7"/>
      <c r="K320" s="55">
        <v>2500</v>
      </c>
      <c r="M320" s="48"/>
      <c r="V320" s="7"/>
    </row>
    <row r="321" spans="1:22" ht="12.75">
      <c r="A321" s="7" t="s">
        <v>1053</v>
      </c>
      <c r="B321" s="48"/>
      <c r="C321" s="27"/>
      <c r="D321" s="7"/>
      <c r="E321" s="48"/>
      <c r="F321" s="7"/>
      <c r="G321" s="7"/>
      <c r="H321" s="2">
        <f t="shared" si="29"/>
        <v>39240</v>
      </c>
      <c r="I321" s="27"/>
      <c r="J321" s="7"/>
      <c r="K321" s="55">
        <v>4000</v>
      </c>
      <c r="M321" s="48"/>
      <c r="V321" s="7"/>
    </row>
    <row r="322" spans="1:22" ht="12.75">
      <c r="A322" s="7" t="s">
        <v>1054</v>
      </c>
      <c r="B322" s="48"/>
      <c r="C322" s="27"/>
      <c r="D322" s="7"/>
      <c r="E322" s="48"/>
      <c r="F322" s="7"/>
      <c r="G322" s="7"/>
      <c r="H322" s="2">
        <f t="shared" si="29"/>
        <v>9810</v>
      </c>
      <c r="I322" s="27"/>
      <c r="J322" s="7"/>
      <c r="K322" s="55">
        <v>1000</v>
      </c>
      <c r="M322" s="48"/>
      <c r="V322" s="7"/>
    </row>
    <row r="323" spans="1:22" ht="12.75">
      <c r="A323" s="7" t="s">
        <v>1058</v>
      </c>
      <c r="B323" s="48"/>
      <c r="C323" s="27"/>
      <c r="D323" s="7"/>
      <c r="E323" s="48"/>
      <c r="F323" s="7"/>
      <c r="G323" s="7"/>
      <c r="H323" s="2">
        <f t="shared" si="29"/>
        <v>0</v>
      </c>
      <c r="I323" s="27"/>
      <c r="J323" s="7"/>
      <c r="M323" s="48"/>
      <c r="V323" s="7"/>
    </row>
    <row r="324" spans="1:22" ht="12.75">
      <c r="A324" s="7" t="s">
        <v>1057</v>
      </c>
      <c r="B324" s="48"/>
      <c r="C324" s="27"/>
      <c r="D324" s="7"/>
      <c r="E324" s="48"/>
      <c r="F324" s="7"/>
      <c r="G324" s="7"/>
      <c r="H324" s="2">
        <f t="shared" si="29"/>
        <v>28449</v>
      </c>
      <c r="I324" s="27"/>
      <c r="J324" s="7"/>
      <c r="K324" s="55">
        <v>2900</v>
      </c>
      <c r="M324" s="48"/>
      <c r="V324" s="7"/>
    </row>
    <row r="325" spans="1:22" ht="12.75">
      <c r="A325" s="7" t="s">
        <v>1056</v>
      </c>
      <c r="B325" s="48"/>
      <c r="C325" s="27"/>
      <c r="D325" s="7"/>
      <c r="E325" s="48"/>
      <c r="F325" s="7"/>
      <c r="G325" s="7"/>
      <c r="H325" s="2">
        <f t="shared" si="29"/>
        <v>13734</v>
      </c>
      <c r="I325" s="27"/>
      <c r="J325" s="7"/>
      <c r="K325" s="55">
        <v>1400</v>
      </c>
      <c r="M325" s="48"/>
      <c r="V325" s="7"/>
    </row>
    <row r="326" spans="1:22" ht="12.75">
      <c r="A326" s="7" t="s">
        <v>1055</v>
      </c>
      <c r="B326" s="48"/>
      <c r="C326" s="27"/>
      <c r="D326" s="7"/>
      <c r="E326" s="48"/>
      <c r="F326" s="7"/>
      <c r="G326" s="7"/>
      <c r="H326" s="2">
        <f t="shared" si="29"/>
        <v>3924</v>
      </c>
      <c r="I326" s="27"/>
      <c r="J326" s="7"/>
      <c r="K326" s="55">
        <v>400</v>
      </c>
      <c r="M326" s="48"/>
      <c r="V326" s="7"/>
    </row>
    <row r="327" spans="1:22" ht="12.75">
      <c r="A327" t="s">
        <v>235</v>
      </c>
      <c r="B327" s="2">
        <v>6770160</v>
      </c>
      <c r="D327">
        <v>16</v>
      </c>
      <c r="E327" s="2">
        <v>700</v>
      </c>
      <c r="F327" s="2">
        <f>(L327/100)/M327</f>
        <v>10487.454680014302</v>
      </c>
      <c r="G327" t="s">
        <v>934</v>
      </c>
      <c r="H327" s="2">
        <f t="shared" si="29"/>
        <v>2599.65</v>
      </c>
      <c r="I327" s="26" t="s">
        <v>31</v>
      </c>
      <c r="J327" t="s">
        <v>32</v>
      </c>
      <c r="K327" s="29">
        <v>265</v>
      </c>
      <c r="L327" s="26">
        <f>B327*H327/2</f>
        <v>8800023222</v>
      </c>
      <c r="M327" s="2">
        <v>8391</v>
      </c>
      <c r="N327">
        <v>42.06</v>
      </c>
      <c r="O327">
        <v>1010</v>
      </c>
      <c r="P327">
        <v>8445</v>
      </c>
      <c r="Q327">
        <v>372</v>
      </c>
      <c r="V327" t="s">
        <v>943</v>
      </c>
    </row>
    <row r="328" spans="1:22" ht="12.75">
      <c r="A328" t="s">
        <v>236</v>
      </c>
      <c r="B328" s="2">
        <v>7775450</v>
      </c>
      <c r="D328">
        <v>16</v>
      </c>
      <c r="E328" s="2">
        <v>700</v>
      </c>
      <c r="F328" s="2">
        <f>(L328/100)/M328</f>
        <v>13862.790592599213</v>
      </c>
      <c r="G328" t="s">
        <v>934</v>
      </c>
      <c r="H328" s="2">
        <f t="shared" si="29"/>
        <v>2992.05</v>
      </c>
      <c r="I328" s="26" t="s">
        <v>31</v>
      </c>
      <c r="J328" t="s">
        <v>32</v>
      </c>
      <c r="K328" s="29">
        <v>305</v>
      </c>
      <c r="L328" s="26">
        <f>B328*H328/2</f>
        <v>11632267586.25</v>
      </c>
      <c r="M328" s="2">
        <v>8391</v>
      </c>
      <c r="N328">
        <v>42.06</v>
      </c>
      <c r="O328">
        <v>1010</v>
      </c>
      <c r="P328">
        <v>8445</v>
      </c>
      <c r="Q328">
        <v>372</v>
      </c>
      <c r="V328" t="s">
        <v>943</v>
      </c>
    </row>
    <row r="329" spans="1:17" ht="12.75">
      <c r="A329" t="s">
        <v>520</v>
      </c>
      <c r="B329" s="2">
        <v>265000</v>
      </c>
      <c r="D329">
        <v>40</v>
      </c>
      <c r="E329" s="2">
        <v>430</v>
      </c>
      <c r="F329" s="2"/>
      <c r="H329" s="2">
        <f t="shared" si="29"/>
        <v>3041.1000000000004</v>
      </c>
      <c r="I329" s="26" t="s">
        <v>31</v>
      </c>
      <c r="J329" t="s">
        <v>32</v>
      </c>
      <c r="K329" s="29">
        <v>310</v>
      </c>
      <c r="Q329">
        <v>122</v>
      </c>
    </row>
    <row r="330" spans="1:11" ht="12.75">
      <c r="A330" t="s">
        <v>1025</v>
      </c>
      <c r="F330" s="2"/>
      <c r="H330" s="2">
        <f t="shared" si="29"/>
        <v>49050</v>
      </c>
      <c r="K330" s="29">
        <v>5000</v>
      </c>
    </row>
    <row r="331" spans="1:11" ht="12.75">
      <c r="A331" t="s">
        <v>1024</v>
      </c>
      <c r="F331" s="2"/>
      <c r="H331" s="2">
        <f t="shared" si="29"/>
        <v>9810</v>
      </c>
      <c r="J331" t="s">
        <v>294</v>
      </c>
      <c r="K331" s="29">
        <v>1000</v>
      </c>
    </row>
    <row r="332" spans="1:11" ht="12.75">
      <c r="A332" t="s">
        <v>1037</v>
      </c>
      <c r="F332" s="24"/>
      <c r="H332" s="2">
        <f t="shared" si="29"/>
        <v>9810000</v>
      </c>
      <c r="K332" s="29">
        <v>1000000</v>
      </c>
    </row>
    <row r="333" spans="1:13" ht="12.75">
      <c r="A333" t="s">
        <v>1034</v>
      </c>
      <c r="B333" s="2">
        <v>44700</v>
      </c>
      <c r="C333" s="26">
        <v>55000</v>
      </c>
      <c r="F333" s="24"/>
      <c r="H333" s="2">
        <f t="shared" si="29"/>
        <v>15205.5</v>
      </c>
      <c r="K333" s="29">
        <v>1550</v>
      </c>
      <c r="L333" s="26">
        <v>448000000</v>
      </c>
      <c r="M333" s="2">
        <v>15100</v>
      </c>
    </row>
    <row r="334" spans="1:13" ht="12.75">
      <c r="A334" t="s">
        <v>1034</v>
      </c>
      <c r="B334" s="2">
        <v>445000</v>
      </c>
      <c r="C334" s="26">
        <v>55000</v>
      </c>
      <c r="F334" s="24"/>
      <c r="H334" s="2">
        <f t="shared" si="29"/>
        <v>20404.8</v>
      </c>
      <c r="K334" s="29">
        <v>2080</v>
      </c>
      <c r="L334" s="26">
        <v>6000000000</v>
      </c>
      <c r="M334" s="2">
        <v>56800</v>
      </c>
    </row>
    <row r="335" spans="1:13" ht="12.75">
      <c r="A335" t="s">
        <v>1029</v>
      </c>
      <c r="B335" s="2">
        <v>44500</v>
      </c>
      <c r="C335" s="26">
        <v>100000</v>
      </c>
      <c r="E335" s="2">
        <v>100000000</v>
      </c>
      <c r="F335" s="24">
        <v>2.36</v>
      </c>
      <c r="H335" s="2">
        <f t="shared" si="29"/>
        <v>29430</v>
      </c>
      <c r="J335" t="s">
        <v>84</v>
      </c>
      <c r="K335" s="29">
        <v>3000</v>
      </c>
      <c r="L335" s="26">
        <f>F335*M335*1000</f>
        <v>1640937500</v>
      </c>
      <c r="M335" s="2">
        <f>B335/0.064</f>
        <v>695312.5</v>
      </c>
    </row>
    <row r="336" spans="1:13" ht="12.75">
      <c r="A336" t="s">
        <v>1030</v>
      </c>
      <c r="B336" s="2">
        <v>44500</v>
      </c>
      <c r="C336" s="26">
        <v>100000</v>
      </c>
      <c r="E336" s="2">
        <v>100000000</v>
      </c>
      <c r="F336" s="24">
        <f>(L336/1000)/M336</f>
        <v>1.5532584269662921</v>
      </c>
      <c r="H336" s="2">
        <f t="shared" si="29"/>
        <v>49050</v>
      </c>
      <c r="J336" t="s">
        <v>84</v>
      </c>
      <c r="K336" s="29">
        <v>5000</v>
      </c>
      <c r="L336" s="26">
        <v>1080000000</v>
      </c>
      <c r="M336" s="2">
        <f>B336/0.064</f>
        <v>695312.5</v>
      </c>
    </row>
    <row r="337" spans="1:13" ht="12.75">
      <c r="A337" t="s">
        <v>1030</v>
      </c>
      <c r="B337" s="2">
        <v>44500</v>
      </c>
      <c r="C337" s="26">
        <v>100000</v>
      </c>
      <c r="E337" s="2">
        <v>100000000</v>
      </c>
      <c r="F337" s="24">
        <v>2.36</v>
      </c>
      <c r="H337" s="2">
        <f t="shared" si="29"/>
        <v>58860</v>
      </c>
      <c r="J337" t="s">
        <v>84</v>
      </c>
      <c r="K337" s="29">
        <v>6000</v>
      </c>
      <c r="L337" s="26">
        <f>F337*M337*100</f>
        <v>164093750</v>
      </c>
      <c r="M337" s="2">
        <f>B337/0.064</f>
        <v>695312.5</v>
      </c>
    </row>
    <row r="338" spans="1:11" ht="12.75">
      <c r="A338" t="s">
        <v>1031</v>
      </c>
      <c r="F338" s="24"/>
      <c r="H338" s="2">
        <f t="shared" si="29"/>
        <v>19620</v>
      </c>
      <c r="K338" s="29">
        <v>2000</v>
      </c>
    </row>
    <row r="339" spans="1:11" ht="12.75">
      <c r="A339" t="s">
        <v>1032</v>
      </c>
      <c r="F339" s="24"/>
      <c r="H339" s="2">
        <f t="shared" si="29"/>
        <v>11772</v>
      </c>
      <c r="K339" s="29">
        <v>1200</v>
      </c>
    </row>
    <row r="340" spans="1:11" ht="12.75">
      <c r="A340" t="s">
        <v>1033</v>
      </c>
      <c r="F340" s="24"/>
      <c r="H340" s="2">
        <f t="shared" si="29"/>
        <v>29430</v>
      </c>
      <c r="K340" s="29">
        <v>3000</v>
      </c>
    </row>
    <row r="341" spans="1:11" ht="12.75">
      <c r="A341" t="s">
        <v>1026</v>
      </c>
      <c r="B341" s="2">
        <v>184000</v>
      </c>
      <c r="G341" s="72" t="s">
        <v>1023</v>
      </c>
      <c r="H341" s="2">
        <f aca="true" t="shared" si="30" ref="H341:H346">K341*9.81</f>
        <v>6347.070000000001</v>
      </c>
      <c r="I341" s="26" t="s">
        <v>33</v>
      </c>
      <c r="J341" t="s">
        <v>32</v>
      </c>
      <c r="K341" s="29">
        <v>647</v>
      </c>
    </row>
    <row r="342" spans="1:11" ht="12.75">
      <c r="A342" t="s">
        <v>1027</v>
      </c>
      <c r="B342" s="2">
        <v>67000</v>
      </c>
      <c r="H342" s="2">
        <f t="shared" si="30"/>
        <v>9221.4</v>
      </c>
      <c r="I342" s="26" t="s">
        <v>33</v>
      </c>
      <c r="K342" s="29">
        <v>940</v>
      </c>
    </row>
    <row r="343" spans="1:12" ht="12.75">
      <c r="A343" t="s">
        <v>1014</v>
      </c>
      <c r="B343" s="2">
        <v>181437</v>
      </c>
      <c r="C343" s="26">
        <v>3000</v>
      </c>
      <c r="H343" s="2">
        <f t="shared" si="30"/>
        <v>8534.7</v>
      </c>
      <c r="J343" t="s">
        <v>294</v>
      </c>
      <c r="K343" s="29">
        <v>870</v>
      </c>
      <c r="L343" s="26">
        <f>B343*H343/2</f>
        <v>774255181.95</v>
      </c>
    </row>
    <row r="344" spans="1:18" ht="12.75">
      <c r="A344" t="s">
        <v>1014</v>
      </c>
      <c r="B344" s="2">
        <v>333000</v>
      </c>
      <c r="H344" s="2">
        <f t="shared" si="30"/>
        <v>8093.25</v>
      </c>
      <c r="J344" t="s">
        <v>294</v>
      </c>
      <c r="K344" s="29">
        <v>825</v>
      </c>
      <c r="M344" s="2">
        <v>10400</v>
      </c>
      <c r="R344">
        <v>1500000000</v>
      </c>
    </row>
    <row r="345" spans="1:12" ht="12.75">
      <c r="A345" t="s">
        <v>1016</v>
      </c>
      <c r="B345" s="2">
        <v>266000</v>
      </c>
      <c r="H345" s="2">
        <f t="shared" si="30"/>
        <v>7848</v>
      </c>
      <c r="J345" t="s">
        <v>294</v>
      </c>
      <c r="K345" s="29">
        <v>800</v>
      </c>
      <c r="L345" s="26">
        <f>B345*H345/2</f>
        <v>1043784000</v>
      </c>
    </row>
    <row r="346" spans="1:13" ht="12.75">
      <c r="A346" t="s">
        <v>1015</v>
      </c>
      <c r="B346" s="2">
        <v>8963000</v>
      </c>
      <c r="F346" s="2">
        <f>(L346/100)/M346</f>
        <v>31508.421374367623</v>
      </c>
      <c r="H346" s="2">
        <f t="shared" si="30"/>
        <v>8338.5</v>
      </c>
      <c r="J346" t="s">
        <v>294</v>
      </c>
      <c r="K346" s="29">
        <v>850</v>
      </c>
      <c r="L346" s="26">
        <f>B346*H346/2</f>
        <v>37368987750</v>
      </c>
      <c r="M346" s="2">
        <v>11860</v>
      </c>
    </row>
    <row r="347" spans="1:13" ht="12.75">
      <c r="A347" t="s">
        <v>1018</v>
      </c>
      <c r="B347" s="2">
        <v>399500</v>
      </c>
      <c r="C347" s="26">
        <v>2500</v>
      </c>
      <c r="F347" s="2">
        <f>(L347/100)/M347</f>
        <v>627.8482715008432</v>
      </c>
      <c r="H347" s="2">
        <f t="shared" si="29"/>
        <v>3727.8</v>
      </c>
      <c r="J347" t="s">
        <v>294</v>
      </c>
      <c r="K347" s="29">
        <v>380</v>
      </c>
      <c r="L347" s="26">
        <f>B347*H347/2</f>
        <v>744628050</v>
      </c>
      <c r="M347" s="2">
        <v>11860</v>
      </c>
    </row>
    <row r="348" spans="1:13" ht="12.75">
      <c r="A348" t="s">
        <v>1017</v>
      </c>
      <c r="B348" s="2">
        <v>867400</v>
      </c>
      <c r="C348" s="26">
        <v>2500</v>
      </c>
      <c r="F348" s="2">
        <f>(L348/100)/M348</f>
        <v>2959.5636804384485</v>
      </c>
      <c r="H348" s="2">
        <f t="shared" si="29"/>
        <v>8093.25</v>
      </c>
      <c r="J348" t="s">
        <v>294</v>
      </c>
      <c r="K348" s="29">
        <v>825</v>
      </c>
      <c r="L348" s="26">
        <f>B348*H348/2</f>
        <v>3510042525</v>
      </c>
      <c r="M348" s="2">
        <v>11860</v>
      </c>
    </row>
    <row r="349" spans="1:13" ht="12.75">
      <c r="A349" t="s">
        <v>1019</v>
      </c>
      <c r="B349" s="2">
        <v>333400</v>
      </c>
      <c r="D349">
        <v>500</v>
      </c>
      <c r="F349" s="2">
        <f>(L349/100)/M349</f>
        <v>1779.6205588235293</v>
      </c>
      <c r="H349" s="2">
        <f aca="true" t="shared" si="31" ref="H349:H356">K349*9.81</f>
        <v>9074.25</v>
      </c>
      <c r="J349" t="s">
        <v>294</v>
      </c>
      <c r="K349" s="29">
        <v>925</v>
      </c>
      <c r="L349" s="26">
        <f>B349*H349/2</f>
        <v>1512677475</v>
      </c>
      <c r="M349" s="2">
        <v>8500</v>
      </c>
    </row>
    <row r="350" spans="1:18" ht="12.75">
      <c r="A350" t="s">
        <v>1020</v>
      </c>
      <c r="B350" s="2">
        <v>72600</v>
      </c>
      <c r="H350" s="2">
        <f t="shared" si="31"/>
        <v>8583.75</v>
      </c>
      <c r="J350" t="s">
        <v>294</v>
      </c>
      <c r="K350" s="29">
        <v>875</v>
      </c>
      <c r="M350" s="2">
        <v>2600</v>
      </c>
      <c r="R350">
        <v>370000000</v>
      </c>
    </row>
    <row r="351" spans="1:18" ht="12.75">
      <c r="A351" t="s">
        <v>1021</v>
      </c>
      <c r="B351" s="2">
        <v>72600</v>
      </c>
      <c r="H351" s="2">
        <f t="shared" si="31"/>
        <v>9574.560000000001</v>
      </c>
      <c r="J351" t="s">
        <v>294</v>
      </c>
      <c r="K351" s="29">
        <v>976</v>
      </c>
      <c r="M351" s="2">
        <v>2600</v>
      </c>
      <c r="R351">
        <v>370000000</v>
      </c>
    </row>
    <row r="352" spans="1:12" ht="12.75">
      <c r="A352" t="s">
        <v>1022</v>
      </c>
      <c r="B352" s="2">
        <v>445000</v>
      </c>
      <c r="C352" s="26">
        <v>3000</v>
      </c>
      <c r="H352" s="2">
        <f t="shared" si="31"/>
        <v>9810</v>
      </c>
      <c r="J352" t="s">
        <v>294</v>
      </c>
      <c r="K352" s="29">
        <v>1000</v>
      </c>
      <c r="L352" s="26">
        <f>B352*H352/2</f>
        <v>2182725000</v>
      </c>
    </row>
    <row r="353" spans="1:22" ht="12.75">
      <c r="A353" t="s">
        <v>1022</v>
      </c>
      <c r="B353" s="2">
        <v>889000</v>
      </c>
      <c r="C353" s="26">
        <v>3000</v>
      </c>
      <c r="H353" s="2">
        <f t="shared" si="31"/>
        <v>8289.45</v>
      </c>
      <c r="J353" t="s">
        <v>294</v>
      </c>
      <c r="K353" s="29">
        <v>845</v>
      </c>
      <c r="L353" s="26">
        <f>B353*H353/2</f>
        <v>3684660525.0000005</v>
      </c>
      <c r="V353" t="s">
        <v>312</v>
      </c>
    </row>
    <row r="354" spans="1:11" ht="12.75">
      <c r="A354" t="s">
        <v>1036</v>
      </c>
      <c r="B354" s="2">
        <v>5740000</v>
      </c>
      <c r="F354" s="24"/>
      <c r="H354" s="2">
        <f t="shared" si="31"/>
        <v>25015.5</v>
      </c>
      <c r="K354" s="29">
        <v>2550</v>
      </c>
    </row>
    <row r="355" spans="1:13" ht="12.75">
      <c r="A355" t="s">
        <v>1028</v>
      </c>
      <c r="B355" s="2">
        <v>230000</v>
      </c>
      <c r="F355">
        <v>2050000000</v>
      </c>
      <c r="H355" s="2">
        <f t="shared" si="31"/>
        <v>0</v>
      </c>
      <c r="L355" s="26">
        <f>B355*H355/2</f>
        <v>0</v>
      </c>
      <c r="M355" s="2">
        <v>4200</v>
      </c>
    </row>
    <row r="356" spans="1:11" ht="12.75">
      <c r="A356" t="s">
        <v>1093</v>
      </c>
      <c r="F356" s="24"/>
      <c r="H356" s="2">
        <f t="shared" si="31"/>
        <v>441450</v>
      </c>
      <c r="K356" s="29">
        <v>45000</v>
      </c>
    </row>
    <row r="357" spans="1:8" ht="12.75">
      <c r="A357" t="s">
        <v>1038</v>
      </c>
      <c r="C357" s="26">
        <v>1000000000</v>
      </c>
      <c r="F357" s="24"/>
      <c r="H357" s="2"/>
    </row>
    <row r="358" spans="1:8" ht="12.75">
      <c r="A358" t="s">
        <v>1039</v>
      </c>
      <c r="C358" s="26">
        <v>1000000000</v>
      </c>
      <c r="F358" s="24"/>
      <c r="H358" s="2"/>
    </row>
    <row r="359" spans="1:22" ht="12.75">
      <c r="A359" t="s">
        <v>923</v>
      </c>
      <c r="B359" s="2">
        <v>1067570</v>
      </c>
      <c r="D359">
        <v>4.6</v>
      </c>
      <c r="E359" s="2">
        <v>300</v>
      </c>
      <c r="F359" s="2"/>
      <c r="G359" t="s">
        <v>933</v>
      </c>
      <c r="H359" s="2">
        <f>K359*9.81</f>
        <v>2246.4900000000002</v>
      </c>
      <c r="I359" s="26" t="s">
        <v>924</v>
      </c>
      <c r="J359" t="s">
        <v>32</v>
      </c>
      <c r="K359" s="29">
        <v>229</v>
      </c>
      <c r="P359">
        <v>1135</v>
      </c>
      <c r="V359" t="s">
        <v>920</v>
      </c>
    </row>
    <row r="360" spans="1:22" ht="12.75">
      <c r="A360" t="s">
        <v>925</v>
      </c>
      <c r="B360" s="2">
        <v>1236600</v>
      </c>
      <c r="D360">
        <v>4.6</v>
      </c>
      <c r="E360" s="2">
        <v>300</v>
      </c>
      <c r="F360" s="2"/>
      <c r="G360" t="s">
        <v>933</v>
      </c>
      <c r="H360" s="2">
        <f>K360*9.81</f>
        <v>2599.65</v>
      </c>
      <c r="I360" s="26" t="s">
        <v>924</v>
      </c>
      <c r="J360" t="s">
        <v>32</v>
      </c>
      <c r="K360" s="29">
        <v>265</v>
      </c>
      <c r="P360">
        <v>1135</v>
      </c>
      <c r="V360" t="s">
        <v>920</v>
      </c>
    </row>
    <row r="361" spans="1:13" ht="12.75">
      <c r="A361" t="s">
        <v>449</v>
      </c>
      <c r="B361" s="2">
        <v>44500</v>
      </c>
      <c r="C361" s="26">
        <v>100000</v>
      </c>
      <c r="F361" s="24">
        <f>(L361/1000)/M361</f>
        <v>0.6067415730337079</v>
      </c>
      <c r="H361" s="2">
        <f>K361*9.81</f>
        <v>49050</v>
      </c>
      <c r="J361" t="s">
        <v>84</v>
      </c>
      <c r="K361" s="29">
        <v>5000</v>
      </c>
      <c r="L361" s="26">
        <v>1080000000</v>
      </c>
      <c r="M361" s="2">
        <f>B361/0.025</f>
        <v>1780000</v>
      </c>
    </row>
    <row r="362" spans="1:22" ht="12.75">
      <c r="A362" t="s">
        <v>939</v>
      </c>
      <c r="B362" s="2">
        <v>911880</v>
      </c>
      <c r="D362">
        <v>8</v>
      </c>
      <c r="E362" s="2">
        <v>485</v>
      </c>
      <c r="G362" t="s">
        <v>941</v>
      </c>
      <c r="H362" s="2">
        <f>K362*9.81</f>
        <v>2580.03</v>
      </c>
      <c r="I362" s="26" t="s">
        <v>31</v>
      </c>
      <c r="J362" t="s">
        <v>32</v>
      </c>
      <c r="K362" s="29">
        <v>263</v>
      </c>
      <c r="M362" s="2">
        <v>953</v>
      </c>
      <c r="P362">
        <v>915</v>
      </c>
      <c r="Q362">
        <v>150</v>
      </c>
      <c r="V362" t="s">
        <v>940</v>
      </c>
    </row>
    <row r="363" spans="1:22" ht="12.75">
      <c r="A363" t="s">
        <v>942</v>
      </c>
      <c r="B363" s="2">
        <v>1054220</v>
      </c>
      <c r="D363">
        <v>8</v>
      </c>
      <c r="E363" s="2">
        <v>485</v>
      </c>
      <c r="G363" t="s">
        <v>941</v>
      </c>
      <c r="H363" s="2">
        <f>K363*9.81</f>
        <v>2893.9500000000003</v>
      </c>
      <c r="I363" s="26" t="s">
        <v>31</v>
      </c>
      <c r="J363" t="s">
        <v>32</v>
      </c>
      <c r="K363" s="29">
        <v>295</v>
      </c>
      <c r="M363" s="2">
        <v>953</v>
      </c>
      <c r="P363">
        <v>915</v>
      </c>
      <c r="Q363">
        <v>150</v>
      </c>
      <c r="V363" t="s">
        <v>940</v>
      </c>
    </row>
    <row r="364" spans="1:18" ht="12.75">
      <c r="A364" t="s">
        <v>518</v>
      </c>
      <c r="B364" s="2">
        <v>0.005</v>
      </c>
      <c r="H364" s="2">
        <v>10000</v>
      </c>
      <c r="J364" t="s">
        <v>233</v>
      </c>
      <c r="K364" s="29">
        <f>H364/9.81</f>
        <v>1019.367991845056</v>
      </c>
      <c r="L364" s="26">
        <f>F364*M364*100</f>
        <v>0</v>
      </c>
      <c r="R364">
        <v>100</v>
      </c>
    </row>
    <row r="365" spans="1:12" ht="12.75">
      <c r="A365" t="s">
        <v>237</v>
      </c>
      <c r="C365" s="26">
        <v>3000</v>
      </c>
      <c r="H365" s="2">
        <f>K365*9.81</f>
        <v>11281.5</v>
      </c>
      <c r="I365" s="26" t="s">
        <v>238</v>
      </c>
      <c r="J365" t="s">
        <v>239</v>
      </c>
      <c r="K365" s="29">
        <v>1150</v>
      </c>
      <c r="L365" s="26">
        <f>B365*H365/2</f>
        <v>0</v>
      </c>
    </row>
    <row r="366" spans="1:22" ht="12.75">
      <c r="A366" t="s">
        <v>240</v>
      </c>
      <c r="B366" s="2">
        <v>445720</v>
      </c>
      <c r="H366" s="2"/>
      <c r="I366" s="26" t="s">
        <v>46</v>
      </c>
      <c r="L366" s="26">
        <f>B366*H366/2</f>
        <v>0</v>
      </c>
      <c r="V366" t="s">
        <v>241</v>
      </c>
    </row>
    <row r="367" spans="1:13" ht="12.75">
      <c r="A367" t="s">
        <v>876</v>
      </c>
      <c r="B367" s="2">
        <v>62700</v>
      </c>
      <c r="D367">
        <v>45</v>
      </c>
      <c r="E367" s="2">
        <v>362</v>
      </c>
      <c r="G367" t="s">
        <v>878</v>
      </c>
      <c r="H367" s="2">
        <f>K367*9.81</f>
        <v>4357.602</v>
      </c>
      <c r="I367" s="26" t="s">
        <v>33</v>
      </c>
      <c r="J367" t="s">
        <v>32</v>
      </c>
      <c r="K367" s="29">
        <v>444.2</v>
      </c>
      <c r="M367" s="2">
        <v>160</v>
      </c>
    </row>
    <row r="368" spans="1:10" ht="12.75">
      <c r="A368" t="s">
        <v>688</v>
      </c>
      <c r="H368" s="2"/>
      <c r="I368" s="26" t="s">
        <v>33</v>
      </c>
      <c r="J368" t="s">
        <v>32</v>
      </c>
    </row>
    <row r="369" spans="1:11" ht="12.75">
      <c r="A369" t="s">
        <v>451</v>
      </c>
      <c r="C369" s="28">
        <v>11600</v>
      </c>
      <c r="H369" s="2">
        <f>K369*9.81</f>
        <v>147150</v>
      </c>
      <c r="K369" s="29">
        <v>15000</v>
      </c>
    </row>
    <row r="370" spans="1:13" ht="12.75">
      <c r="A370" s="22" t="s">
        <v>453</v>
      </c>
      <c r="F370">
        <v>110</v>
      </c>
      <c r="H370" s="2">
        <f>K370*9.81</f>
        <v>2648700</v>
      </c>
      <c r="K370" s="29">
        <v>270000</v>
      </c>
      <c r="M370" s="2">
        <v>486</v>
      </c>
    </row>
    <row r="371" spans="1:22" ht="12.75">
      <c r="A371" s="7" t="s">
        <v>588</v>
      </c>
      <c r="B371" s="2">
        <v>3.92</v>
      </c>
      <c r="C371" s="27"/>
      <c r="D371" s="7"/>
      <c r="E371" s="48"/>
      <c r="F371" s="7"/>
      <c r="G371" s="7"/>
      <c r="H371" s="7"/>
      <c r="I371" s="27" t="s">
        <v>524</v>
      </c>
      <c r="J371" s="7" t="s">
        <v>586</v>
      </c>
      <c r="M371" s="48"/>
      <c r="V371" s="7"/>
    </row>
    <row r="372" spans="1:23" ht="12.75">
      <c r="A372" t="s">
        <v>242</v>
      </c>
      <c r="B372" s="2">
        <v>486200</v>
      </c>
      <c r="D372">
        <v>27.5</v>
      </c>
      <c r="E372" s="2">
        <v>494</v>
      </c>
      <c r="F372" s="2">
        <f aca="true" t="shared" si="32" ref="F372:F377">(L372/100)/M372</f>
        <v>7048.293984700974</v>
      </c>
      <c r="G372" t="s">
        <v>306</v>
      </c>
      <c r="H372" s="2">
        <f aca="true" t="shared" si="33" ref="H372:H377">K372*9.81</f>
        <v>4169.25</v>
      </c>
      <c r="I372" s="26" t="s">
        <v>33</v>
      </c>
      <c r="J372" t="s">
        <v>32</v>
      </c>
      <c r="K372" s="29">
        <v>425</v>
      </c>
      <c r="L372" s="26">
        <f aca="true" t="shared" si="34" ref="L372:L377">B372*H372/2</f>
        <v>1013544675</v>
      </c>
      <c r="M372" s="2">
        <v>1438</v>
      </c>
      <c r="N372">
        <v>17.8</v>
      </c>
      <c r="O372">
        <v>6.6</v>
      </c>
      <c r="P372">
        <v>1565</v>
      </c>
      <c r="V372" t="s">
        <v>243</v>
      </c>
      <c r="W372" t="s">
        <v>244</v>
      </c>
    </row>
    <row r="373" spans="1:23" ht="12.75">
      <c r="A373" t="s">
        <v>242</v>
      </c>
      <c r="B373" s="2">
        <v>1023441</v>
      </c>
      <c r="D373">
        <v>27.5</v>
      </c>
      <c r="E373" s="2">
        <v>494</v>
      </c>
      <c r="F373" s="2">
        <f t="shared" si="32"/>
        <v>13511.657344046864</v>
      </c>
      <c r="G373" t="s">
        <v>306</v>
      </c>
      <c r="H373" s="2">
        <f t="shared" si="33"/>
        <v>4169.25</v>
      </c>
      <c r="I373" s="26" t="s">
        <v>33</v>
      </c>
      <c r="J373" t="s">
        <v>32</v>
      </c>
      <c r="K373" s="29">
        <v>425</v>
      </c>
      <c r="L373" s="26">
        <f t="shared" si="34"/>
        <v>2133490694.625</v>
      </c>
      <c r="M373" s="2">
        <v>1579</v>
      </c>
      <c r="N373">
        <v>17.8</v>
      </c>
      <c r="O373">
        <v>6.6</v>
      </c>
      <c r="P373">
        <v>1565</v>
      </c>
      <c r="V373" t="s">
        <v>243</v>
      </c>
      <c r="W373" t="s">
        <v>244</v>
      </c>
    </row>
    <row r="374" spans="1:23" ht="12.75">
      <c r="A374" t="s">
        <v>245</v>
      </c>
      <c r="B374" s="2">
        <v>1023090</v>
      </c>
      <c r="D374">
        <v>27.5</v>
      </c>
      <c r="E374" s="2">
        <v>494</v>
      </c>
      <c r="F374" s="2">
        <f t="shared" si="32"/>
        <v>14831.425530250348</v>
      </c>
      <c r="G374" t="s">
        <v>306</v>
      </c>
      <c r="H374" s="2">
        <f t="shared" si="33"/>
        <v>4169.25</v>
      </c>
      <c r="I374" s="26" t="s">
        <v>33</v>
      </c>
      <c r="J374" t="s">
        <v>32</v>
      </c>
      <c r="K374" s="29">
        <v>425</v>
      </c>
      <c r="L374" s="26">
        <f t="shared" si="34"/>
        <v>2132758991.25</v>
      </c>
      <c r="M374" s="2">
        <v>1438</v>
      </c>
      <c r="N374">
        <v>17.8</v>
      </c>
      <c r="O374">
        <v>6.6</v>
      </c>
      <c r="P374">
        <v>1565</v>
      </c>
      <c r="V374" t="s">
        <v>243</v>
      </c>
      <c r="W374" t="s">
        <v>246</v>
      </c>
    </row>
    <row r="375" spans="1:23" ht="12.75">
      <c r="A375" t="s">
        <v>659</v>
      </c>
      <c r="B375" s="2">
        <v>686460</v>
      </c>
      <c r="D375">
        <v>28</v>
      </c>
      <c r="E375" s="2">
        <v>300</v>
      </c>
      <c r="F375" s="2">
        <f t="shared" si="32"/>
        <v>7726.971342141863</v>
      </c>
      <c r="H375" s="2">
        <f t="shared" si="33"/>
        <v>3237.3</v>
      </c>
      <c r="I375" s="26" t="s">
        <v>33</v>
      </c>
      <c r="J375" t="s">
        <v>32</v>
      </c>
      <c r="K375" s="29">
        <v>330</v>
      </c>
      <c r="L375" s="26">
        <f t="shared" si="34"/>
        <v>1111138479</v>
      </c>
      <c r="M375" s="2">
        <v>1438</v>
      </c>
      <c r="N375">
        <v>17.8</v>
      </c>
      <c r="O375">
        <v>6.6</v>
      </c>
      <c r="V375" t="s">
        <v>243</v>
      </c>
      <c r="W375" t="s">
        <v>246</v>
      </c>
    </row>
    <row r="376" spans="1:23" ht="12.75">
      <c r="A376" t="s">
        <v>658</v>
      </c>
      <c r="B376" s="2">
        <v>686460</v>
      </c>
      <c r="D376">
        <v>28</v>
      </c>
      <c r="E376" s="2">
        <v>300</v>
      </c>
      <c r="F376" s="2">
        <f t="shared" si="32"/>
        <v>9951.402486091794</v>
      </c>
      <c r="H376" s="2">
        <f t="shared" si="33"/>
        <v>4169.25</v>
      </c>
      <c r="I376" s="26" t="s">
        <v>33</v>
      </c>
      <c r="J376" t="s">
        <v>32</v>
      </c>
      <c r="K376" s="29">
        <v>425</v>
      </c>
      <c r="L376" s="26">
        <f t="shared" si="34"/>
        <v>1431011677.5</v>
      </c>
      <c r="M376" s="2">
        <v>1438</v>
      </c>
      <c r="N376">
        <v>17.8</v>
      </c>
      <c r="O376">
        <v>6.6</v>
      </c>
      <c r="V376" t="s">
        <v>243</v>
      </c>
      <c r="W376" t="s">
        <v>246</v>
      </c>
    </row>
    <row r="377" spans="1:23" ht="12.75">
      <c r="A377" t="s">
        <v>685</v>
      </c>
      <c r="B377" s="2">
        <v>900000</v>
      </c>
      <c r="D377">
        <v>28</v>
      </c>
      <c r="E377" s="2">
        <v>300</v>
      </c>
      <c r="F377" s="2">
        <f t="shared" si="32"/>
        <v>13047.02712100139</v>
      </c>
      <c r="H377" s="2">
        <f t="shared" si="33"/>
        <v>4169.25</v>
      </c>
      <c r="I377" s="26" t="s">
        <v>33</v>
      </c>
      <c r="J377" t="s">
        <v>32</v>
      </c>
      <c r="K377" s="29">
        <v>425</v>
      </c>
      <c r="L377" s="26">
        <f t="shared" si="34"/>
        <v>1876162500</v>
      </c>
      <c r="M377" s="2">
        <v>1438</v>
      </c>
      <c r="N377">
        <v>17.8</v>
      </c>
      <c r="O377">
        <v>6.6</v>
      </c>
      <c r="V377" t="s">
        <v>243</v>
      </c>
      <c r="W377" t="s">
        <v>246</v>
      </c>
    </row>
    <row r="378" spans="1:10" ht="12.75">
      <c r="A378" t="s">
        <v>587</v>
      </c>
      <c r="B378" s="2">
        <v>1960</v>
      </c>
      <c r="H378" s="2"/>
      <c r="I378" s="26" t="s">
        <v>524</v>
      </c>
      <c r="J378" t="s">
        <v>586</v>
      </c>
    </row>
    <row r="379" spans="1:11" ht="12.75">
      <c r="A379" t="s">
        <v>600</v>
      </c>
      <c r="B379" s="2">
        <v>3090</v>
      </c>
      <c r="H379" s="2">
        <f>K379*9.81</f>
        <v>2864.52</v>
      </c>
      <c r="I379" s="26" t="s">
        <v>524</v>
      </c>
      <c r="J379" t="s">
        <v>64</v>
      </c>
      <c r="K379" s="29">
        <v>292</v>
      </c>
    </row>
    <row r="380" spans="1:8" ht="12.75">
      <c r="A380" t="s">
        <v>247</v>
      </c>
      <c r="B380" s="2">
        <v>222300</v>
      </c>
      <c r="H380" s="2"/>
    </row>
    <row r="381" spans="1:11" ht="12.75">
      <c r="A381" t="s">
        <v>693</v>
      </c>
      <c r="B381" s="2">
        <v>70000</v>
      </c>
      <c r="H381" s="2">
        <f>K381*9.81</f>
        <v>4542.030000000001</v>
      </c>
      <c r="I381" s="26" t="s">
        <v>33</v>
      </c>
      <c r="J381" t="s">
        <v>32</v>
      </c>
      <c r="K381" s="29">
        <v>463</v>
      </c>
    </row>
    <row r="382" spans="1:10" ht="12.75">
      <c r="A382" t="s">
        <v>690</v>
      </c>
      <c r="H382" s="2"/>
      <c r="I382" s="26" t="s">
        <v>33</v>
      </c>
      <c r="J382" t="s">
        <v>32</v>
      </c>
    </row>
    <row r="383" spans="1:13" ht="12.75">
      <c r="A383" t="s">
        <v>873</v>
      </c>
      <c r="B383" s="2">
        <v>121500</v>
      </c>
      <c r="D383">
        <v>130</v>
      </c>
      <c r="E383" s="2">
        <v>372</v>
      </c>
      <c r="G383" t="s">
        <v>309</v>
      </c>
      <c r="H383" s="2">
        <f>K383*9.81</f>
        <v>4434.12</v>
      </c>
      <c r="I383" s="26" t="s">
        <v>33</v>
      </c>
      <c r="J383" t="s">
        <v>32</v>
      </c>
      <c r="K383" s="29">
        <v>452</v>
      </c>
      <c r="M383" s="2">
        <v>265</v>
      </c>
    </row>
    <row r="384" spans="1:10" ht="12.75">
      <c r="A384" t="s">
        <v>691</v>
      </c>
      <c r="B384" s="2">
        <v>137000</v>
      </c>
      <c r="H384" s="2"/>
      <c r="I384" s="26" t="s">
        <v>33</v>
      </c>
      <c r="J384" t="s">
        <v>32</v>
      </c>
    </row>
    <row r="385" spans="1:13" ht="12.75">
      <c r="A385" t="s">
        <v>874</v>
      </c>
      <c r="B385" s="2">
        <v>1080000</v>
      </c>
      <c r="D385">
        <v>52</v>
      </c>
      <c r="E385" s="2">
        <v>1220</v>
      </c>
      <c r="G385" t="s">
        <v>308</v>
      </c>
      <c r="H385" s="2">
        <f>K385*9.81</f>
        <v>4371.336</v>
      </c>
      <c r="I385" s="26" t="s">
        <v>33</v>
      </c>
      <c r="J385" t="s">
        <v>32</v>
      </c>
      <c r="K385" s="29">
        <v>445.6</v>
      </c>
      <c r="M385" s="2">
        <v>1800</v>
      </c>
    </row>
    <row r="386" spans="1:10" ht="12.75">
      <c r="A386" t="s">
        <v>689</v>
      </c>
      <c r="H386" s="2"/>
      <c r="I386" s="26" t="s">
        <v>33</v>
      </c>
      <c r="J386" t="s">
        <v>32</v>
      </c>
    </row>
    <row r="387" spans="1:13" ht="12.75">
      <c r="A387" t="s">
        <v>450</v>
      </c>
      <c r="B387" s="2">
        <v>445000</v>
      </c>
      <c r="C387" s="26">
        <v>5930</v>
      </c>
      <c r="E387" s="2">
        <v>1000000</v>
      </c>
      <c r="F387">
        <v>190</v>
      </c>
      <c r="H387" s="2">
        <f>K387*9.81</f>
        <v>19620</v>
      </c>
      <c r="J387" t="s">
        <v>84</v>
      </c>
      <c r="K387" s="29">
        <v>2000</v>
      </c>
      <c r="L387" s="26">
        <v>4362000000</v>
      </c>
      <c r="M387" s="25">
        <f>(L387/1000)/F387</f>
        <v>22957.894736842107</v>
      </c>
    </row>
    <row r="388" spans="1:13" ht="12.75">
      <c r="A388" t="s">
        <v>448</v>
      </c>
      <c r="B388" s="2">
        <v>445000</v>
      </c>
      <c r="C388" s="26">
        <v>5930</v>
      </c>
      <c r="E388" s="2">
        <v>1000000</v>
      </c>
      <c r="F388">
        <v>145</v>
      </c>
      <c r="H388" s="2">
        <f>K388*9.81</f>
        <v>14715</v>
      </c>
      <c r="J388" t="s">
        <v>84</v>
      </c>
      <c r="K388" s="29">
        <v>1500</v>
      </c>
      <c r="L388" s="26">
        <v>3267000000</v>
      </c>
      <c r="M388" s="25">
        <f>(L388/1000)/F388</f>
        <v>22531.03448275862</v>
      </c>
    </row>
    <row r="389" spans="1:13" ht="12.75">
      <c r="A389" t="s">
        <v>519</v>
      </c>
      <c r="H389" s="2">
        <f>K389*9.81</f>
        <v>44145</v>
      </c>
      <c r="J389" t="s">
        <v>435</v>
      </c>
      <c r="K389" s="29">
        <v>4500</v>
      </c>
      <c r="M389" s="25"/>
    </row>
    <row r="390" spans="1:22" ht="12.75">
      <c r="A390" t="s">
        <v>273</v>
      </c>
      <c r="B390" s="2">
        <v>971000</v>
      </c>
      <c r="C390" s="26">
        <v>3588</v>
      </c>
      <c r="D390">
        <v>8</v>
      </c>
      <c r="E390" s="2">
        <v>485</v>
      </c>
      <c r="F390" s="2">
        <f aca="true" t="shared" si="35" ref="F390:F399">(L390/100)/M390</f>
        <v>12243.109250243428</v>
      </c>
      <c r="G390">
        <v>2.245</v>
      </c>
      <c r="H390" s="2">
        <f>K390*9.81</f>
        <v>2589.84</v>
      </c>
      <c r="I390" s="26" t="s">
        <v>31</v>
      </c>
      <c r="J390" t="s">
        <v>32</v>
      </c>
      <c r="K390" s="29">
        <v>264</v>
      </c>
      <c r="L390" s="26">
        <f>B390*H390/2</f>
        <v>1257367320</v>
      </c>
      <c r="M390" s="2">
        <v>1027</v>
      </c>
      <c r="V390" t="s">
        <v>272</v>
      </c>
    </row>
    <row r="391" spans="1:22" ht="12.75">
      <c r="A391" t="s">
        <v>271</v>
      </c>
      <c r="B391" s="2">
        <v>1023000</v>
      </c>
      <c r="C391" s="26">
        <v>3588</v>
      </c>
      <c r="D391">
        <v>8</v>
      </c>
      <c r="E391" s="2">
        <v>485</v>
      </c>
      <c r="F391" s="2">
        <f t="shared" si="35"/>
        <v>14413.392648490752</v>
      </c>
      <c r="G391">
        <v>2.245</v>
      </c>
      <c r="H391" s="2">
        <f>K391*9.81</f>
        <v>2893.9500000000003</v>
      </c>
      <c r="I391" s="26" t="s">
        <v>31</v>
      </c>
      <c r="J391" t="s">
        <v>32</v>
      </c>
      <c r="K391" s="29">
        <v>295</v>
      </c>
      <c r="L391" s="26">
        <f>B391*H391/2</f>
        <v>1480255425.0000002</v>
      </c>
      <c r="M391" s="2">
        <v>1027</v>
      </c>
      <c r="V391" t="s">
        <v>272</v>
      </c>
    </row>
    <row r="392" spans="1:22" ht="12.75">
      <c r="A392" t="s">
        <v>275</v>
      </c>
      <c r="B392" s="2">
        <v>89000</v>
      </c>
      <c r="C392" s="26">
        <v>3588</v>
      </c>
      <c r="D392">
        <v>12</v>
      </c>
      <c r="E392" s="2">
        <v>485</v>
      </c>
      <c r="F392" s="2">
        <f t="shared" si="35"/>
        <v>1020.3389092575621</v>
      </c>
      <c r="G392">
        <v>2.245</v>
      </c>
      <c r="H392" s="2">
        <f aca="true" t="shared" si="36" ref="H392:H409">K392*9.81</f>
        <v>2501.55</v>
      </c>
      <c r="I392" s="26" t="s">
        <v>31</v>
      </c>
      <c r="J392" t="s">
        <v>32</v>
      </c>
      <c r="K392" s="29">
        <v>255</v>
      </c>
      <c r="L392" s="26">
        <f>B392*H392/2</f>
        <v>111318975.00000001</v>
      </c>
      <c r="M392" s="2">
        <v>1091</v>
      </c>
      <c r="V392" t="s">
        <v>272</v>
      </c>
    </row>
    <row r="393" spans="1:22" ht="12.75">
      <c r="A393" t="s">
        <v>274</v>
      </c>
      <c r="B393" s="2">
        <v>1054200</v>
      </c>
      <c r="C393" s="26">
        <v>3588</v>
      </c>
      <c r="D393">
        <v>12</v>
      </c>
      <c r="E393" s="2">
        <v>485</v>
      </c>
      <c r="F393" s="2">
        <f t="shared" si="35"/>
        <v>14313.446397800186</v>
      </c>
      <c r="G393">
        <v>2.245</v>
      </c>
      <c r="H393" s="2">
        <f t="shared" si="36"/>
        <v>2962.6200000000003</v>
      </c>
      <c r="I393" s="26" t="s">
        <v>31</v>
      </c>
      <c r="J393" t="s">
        <v>32</v>
      </c>
      <c r="K393" s="29">
        <v>302</v>
      </c>
      <c r="L393" s="26">
        <f>B393*H393/2</f>
        <v>1561597002.0000002</v>
      </c>
      <c r="M393" s="2">
        <v>1091</v>
      </c>
      <c r="V393" t="s">
        <v>272</v>
      </c>
    </row>
    <row r="394" spans="1:22" ht="12.75">
      <c r="A394" t="s">
        <v>270</v>
      </c>
      <c r="B394" s="2">
        <v>4630</v>
      </c>
      <c r="D394">
        <v>5.6</v>
      </c>
      <c r="F394" s="2">
        <f t="shared" si="35"/>
        <v>2177.2574999999997</v>
      </c>
      <c r="G394">
        <v>1.8</v>
      </c>
      <c r="H394" s="2">
        <f t="shared" si="36"/>
        <v>2050.29</v>
      </c>
      <c r="I394" s="26" t="s">
        <v>31</v>
      </c>
      <c r="J394" t="s">
        <v>32</v>
      </c>
      <c r="K394" s="29">
        <v>209</v>
      </c>
      <c r="L394" s="26">
        <f>B394*H394/2</f>
        <v>4746421.35</v>
      </c>
      <c r="M394" s="2">
        <v>21.8</v>
      </c>
      <c r="V394" t="s">
        <v>269</v>
      </c>
    </row>
    <row r="395" spans="1:22" ht="12.75">
      <c r="A395" t="s">
        <v>268</v>
      </c>
      <c r="B395" s="2">
        <v>5300</v>
      </c>
      <c r="D395">
        <v>5.6</v>
      </c>
      <c r="F395" s="2">
        <f t="shared" si="35"/>
        <v>2933.55</v>
      </c>
      <c r="G395">
        <v>1.8</v>
      </c>
      <c r="H395" s="2">
        <f t="shared" si="36"/>
        <v>2413.26</v>
      </c>
      <c r="I395" s="26" t="s">
        <v>31</v>
      </c>
      <c r="J395" t="s">
        <v>32</v>
      </c>
      <c r="K395" s="29">
        <v>246</v>
      </c>
      <c r="L395" s="26">
        <f aca="true" t="shared" si="37" ref="L395:L412">B395*H395/2</f>
        <v>6395139.000000001</v>
      </c>
      <c r="M395" s="2">
        <v>21.8</v>
      </c>
      <c r="V395" t="s">
        <v>269</v>
      </c>
    </row>
    <row r="396" spans="1:22" ht="12.75">
      <c r="A396" t="s">
        <v>256</v>
      </c>
      <c r="B396" s="2">
        <v>1936800</v>
      </c>
      <c r="D396">
        <v>15</v>
      </c>
      <c r="E396" s="2">
        <v>589</v>
      </c>
      <c r="F396" s="2">
        <f t="shared" si="35"/>
        <v>10412.104340201666</v>
      </c>
      <c r="G396">
        <v>1.91</v>
      </c>
      <c r="H396" s="2">
        <f t="shared" si="36"/>
        <v>2452.5</v>
      </c>
      <c r="I396" s="26" t="s">
        <v>63</v>
      </c>
      <c r="J396" t="s">
        <v>64</v>
      </c>
      <c r="K396" s="29">
        <v>250</v>
      </c>
      <c r="L396" s="26">
        <f t="shared" si="37"/>
        <v>2375001000</v>
      </c>
      <c r="M396" s="2">
        <v>2281</v>
      </c>
      <c r="V396" t="s">
        <v>255</v>
      </c>
    </row>
    <row r="397" spans="1:22" ht="12.75">
      <c r="A397" t="s">
        <v>254</v>
      </c>
      <c r="B397" s="2">
        <v>2437500</v>
      </c>
      <c r="D397">
        <v>15</v>
      </c>
      <c r="E397" s="2">
        <v>589</v>
      </c>
      <c r="F397" s="2">
        <f t="shared" si="35"/>
        <v>42893.172675804526</v>
      </c>
      <c r="G397">
        <v>1.91</v>
      </c>
      <c r="H397" s="2">
        <f t="shared" si="36"/>
        <v>2952.81</v>
      </c>
      <c r="I397" s="26" t="s">
        <v>63</v>
      </c>
      <c r="J397" t="s">
        <v>64</v>
      </c>
      <c r="K397" s="29">
        <v>301</v>
      </c>
      <c r="L397" s="26">
        <f t="shared" si="37"/>
        <v>3598737187.5</v>
      </c>
      <c r="M397" s="2">
        <v>839</v>
      </c>
      <c r="V397" t="s">
        <v>255</v>
      </c>
    </row>
    <row r="398" spans="1:22" ht="12.75">
      <c r="A398" t="s">
        <v>253</v>
      </c>
      <c r="B398" s="2">
        <v>647900</v>
      </c>
      <c r="D398">
        <v>8</v>
      </c>
      <c r="E398" s="2">
        <v>404</v>
      </c>
      <c r="F398" s="2">
        <f t="shared" si="35"/>
        <v>9696.723146603099</v>
      </c>
      <c r="G398">
        <v>1.91</v>
      </c>
      <c r="H398" s="2">
        <f t="shared" si="36"/>
        <v>2511.36</v>
      </c>
      <c r="I398" s="26" t="s">
        <v>89</v>
      </c>
      <c r="J398" t="s">
        <v>32</v>
      </c>
      <c r="K398" s="29">
        <v>256</v>
      </c>
      <c r="L398" s="26">
        <f t="shared" si="37"/>
        <v>813555072</v>
      </c>
      <c r="M398" s="2">
        <v>839</v>
      </c>
      <c r="V398" t="s">
        <v>252</v>
      </c>
    </row>
    <row r="399" spans="1:22" ht="12.75">
      <c r="A399" t="s">
        <v>251</v>
      </c>
      <c r="B399" s="2">
        <v>733900</v>
      </c>
      <c r="D399">
        <v>8</v>
      </c>
      <c r="E399" s="2">
        <v>404</v>
      </c>
      <c r="F399" s="2">
        <f t="shared" si="35"/>
        <v>4576.659601052171</v>
      </c>
      <c r="G399">
        <v>1.91</v>
      </c>
      <c r="H399" s="2">
        <f t="shared" si="36"/>
        <v>2844.9</v>
      </c>
      <c r="I399" s="26" t="s">
        <v>89</v>
      </c>
      <c r="J399" t="s">
        <v>32</v>
      </c>
      <c r="K399" s="29">
        <v>290</v>
      </c>
      <c r="L399" s="26">
        <f t="shared" si="37"/>
        <v>1043936055</v>
      </c>
      <c r="M399" s="2">
        <v>2281</v>
      </c>
      <c r="V399" t="s">
        <v>252</v>
      </c>
    </row>
    <row r="400" spans="1:22" ht="12.75">
      <c r="A400" t="s">
        <v>847</v>
      </c>
      <c r="B400" s="2" t="s">
        <v>844</v>
      </c>
      <c r="H400" s="2">
        <v>2982</v>
      </c>
      <c r="I400" s="26" t="s">
        <v>31</v>
      </c>
      <c r="J400" t="s">
        <v>32</v>
      </c>
      <c r="K400" s="29">
        <f>H400/9.81</f>
        <v>303.9755351681957</v>
      </c>
      <c r="V400" t="s">
        <v>851</v>
      </c>
    </row>
    <row r="401" spans="1:22" ht="12.75">
      <c r="A401" t="s">
        <v>248</v>
      </c>
      <c r="H401" s="2">
        <f t="shared" si="36"/>
        <v>2540.79</v>
      </c>
      <c r="I401" s="26" t="s">
        <v>216</v>
      </c>
      <c r="J401" t="s">
        <v>64</v>
      </c>
      <c r="K401" s="29">
        <v>259</v>
      </c>
      <c r="V401" t="s">
        <v>249</v>
      </c>
    </row>
    <row r="402" spans="1:22" ht="12.75">
      <c r="A402" t="s">
        <v>250</v>
      </c>
      <c r="H402" s="2">
        <f t="shared" si="36"/>
        <v>3060.7200000000003</v>
      </c>
      <c r="I402" s="26" t="s">
        <v>216</v>
      </c>
      <c r="J402" t="s">
        <v>64</v>
      </c>
      <c r="K402" s="29">
        <v>312</v>
      </c>
      <c r="V402" t="s">
        <v>249</v>
      </c>
    </row>
    <row r="403" spans="1:22" ht="12.75">
      <c r="A403" t="s">
        <v>721</v>
      </c>
      <c r="B403" s="2">
        <v>1913000</v>
      </c>
      <c r="H403" s="2">
        <f t="shared" si="36"/>
        <v>2903.76</v>
      </c>
      <c r="I403" s="26" t="s">
        <v>216</v>
      </c>
      <c r="J403" t="s">
        <v>64</v>
      </c>
      <c r="K403" s="29">
        <v>296</v>
      </c>
      <c r="V403" t="s">
        <v>249</v>
      </c>
    </row>
    <row r="404" spans="1:22" ht="12.75">
      <c r="A404" t="s">
        <v>267</v>
      </c>
      <c r="B404" s="2">
        <v>232700</v>
      </c>
      <c r="D404">
        <v>49.2</v>
      </c>
      <c r="E404" s="2">
        <v>591</v>
      </c>
      <c r="F404" s="2">
        <f aca="true" t="shared" si="38" ref="F404:F409">(L404/100)/M404</f>
        <v>3100.559592529712</v>
      </c>
      <c r="G404">
        <v>1.86</v>
      </c>
      <c r="H404" s="2">
        <f t="shared" si="36"/>
        <v>1569.6000000000001</v>
      </c>
      <c r="I404" s="26" t="s">
        <v>63</v>
      </c>
      <c r="J404" t="s">
        <v>64</v>
      </c>
      <c r="K404" s="29">
        <v>160</v>
      </c>
      <c r="L404" s="26">
        <f t="shared" si="37"/>
        <v>182622960.00000003</v>
      </c>
      <c r="M404" s="2">
        <v>589</v>
      </c>
      <c r="V404" t="s">
        <v>266</v>
      </c>
    </row>
    <row r="405" spans="1:22" ht="12.75">
      <c r="A405" t="s">
        <v>265</v>
      </c>
      <c r="B405" s="2">
        <v>467000</v>
      </c>
      <c r="D405">
        <v>49.2</v>
      </c>
      <c r="E405" s="2">
        <v>591</v>
      </c>
      <c r="F405" s="2">
        <f t="shared" si="38"/>
        <v>12289.315110356536</v>
      </c>
      <c r="G405">
        <v>1.86</v>
      </c>
      <c r="H405" s="2">
        <f>K405*9.81</f>
        <v>3099.96</v>
      </c>
      <c r="I405" s="26" t="s">
        <v>63</v>
      </c>
      <c r="J405" t="s">
        <v>64</v>
      </c>
      <c r="K405" s="29">
        <v>316</v>
      </c>
      <c r="L405" s="26">
        <f>B405*H405/2</f>
        <v>723840660</v>
      </c>
      <c r="M405" s="2">
        <v>589</v>
      </c>
      <c r="V405" t="s">
        <v>266</v>
      </c>
    </row>
    <row r="406" spans="1:22" ht="12.75">
      <c r="A406" t="s">
        <v>259</v>
      </c>
      <c r="B406" s="2">
        <v>242600</v>
      </c>
      <c r="D406">
        <v>25</v>
      </c>
      <c r="E406" s="2">
        <v>455</v>
      </c>
      <c r="F406" s="2">
        <f t="shared" si="38"/>
        <v>4235.4259322033895</v>
      </c>
      <c r="G406">
        <v>1.86</v>
      </c>
      <c r="H406" s="2">
        <f>K406*9.81</f>
        <v>2060.1</v>
      </c>
      <c r="I406" s="26" t="s">
        <v>89</v>
      </c>
      <c r="J406" t="s">
        <v>32</v>
      </c>
      <c r="K406" s="29">
        <v>210</v>
      </c>
      <c r="L406" s="26">
        <f>B406*H406/2</f>
        <v>249890130</v>
      </c>
      <c r="M406" s="2">
        <v>590</v>
      </c>
      <c r="V406" t="s">
        <v>258</v>
      </c>
    </row>
    <row r="407" spans="1:22" ht="12.75">
      <c r="A407" t="s">
        <v>257</v>
      </c>
      <c r="B407" s="2">
        <v>355900</v>
      </c>
      <c r="D407">
        <v>25</v>
      </c>
      <c r="E407" s="2">
        <v>455</v>
      </c>
      <c r="F407" s="2">
        <f t="shared" si="38"/>
        <v>9113.090949152542</v>
      </c>
      <c r="G407">
        <v>1.86</v>
      </c>
      <c r="H407" s="2">
        <f>K407*9.81</f>
        <v>3021.48</v>
      </c>
      <c r="I407" s="26" t="s">
        <v>89</v>
      </c>
      <c r="J407" t="s">
        <v>32</v>
      </c>
      <c r="K407" s="29">
        <v>308</v>
      </c>
      <c r="L407" s="26">
        <f>B407*H407/2</f>
        <v>537672366</v>
      </c>
      <c r="M407" s="2">
        <v>590</v>
      </c>
      <c r="V407" t="s">
        <v>258</v>
      </c>
    </row>
    <row r="408" spans="1:22" ht="12.75">
      <c r="A408" t="s">
        <v>264</v>
      </c>
      <c r="B408" s="2">
        <v>225200</v>
      </c>
      <c r="D408">
        <v>45</v>
      </c>
      <c r="E408" s="2">
        <v>505</v>
      </c>
      <c r="F408" s="2">
        <f t="shared" si="38"/>
        <v>3128.08778761062</v>
      </c>
      <c r="G408">
        <v>1.79</v>
      </c>
      <c r="H408" s="2">
        <f>K408*9.81</f>
        <v>1569.6000000000001</v>
      </c>
      <c r="I408" s="26" t="s">
        <v>63</v>
      </c>
      <c r="J408" t="s">
        <v>64</v>
      </c>
      <c r="K408" s="29">
        <v>160</v>
      </c>
      <c r="L408" s="26">
        <f>B408*H408/2</f>
        <v>176736960.00000003</v>
      </c>
      <c r="M408" s="2">
        <v>565</v>
      </c>
      <c r="V408" t="s">
        <v>261</v>
      </c>
    </row>
    <row r="409" spans="1:22" ht="12.75">
      <c r="A409" t="s">
        <v>263</v>
      </c>
      <c r="B409" s="2">
        <v>444800</v>
      </c>
      <c r="D409">
        <v>45</v>
      </c>
      <c r="E409" s="2">
        <v>505</v>
      </c>
      <c r="F409" s="2">
        <f t="shared" si="38"/>
        <v>12202.320424778762</v>
      </c>
      <c r="G409">
        <v>1.79</v>
      </c>
      <c r="H409" s="2">
        <f t="shared" si="36"/>
        <v>3099.96</v>
      </c>
      <c r="I409" s="26" t="s">
        <v>63</v>
      </c>
      <c r="J409" t="s">
        <v>64</v>
      </c>
      <c r="K409" s="29">
        <v>316</v>
      </c>
      <c r="L409" s="26">
        <f t="shared" si="37"/>
        <v>689431104</v>
      </c>
      <c r="M409" s="2">
        <v>565</v>
      </c>
      <c r="V409" t="s">
        <v>261</v>
      </c>
    </row>
    <row r="410" spans="1:22" ht="12.75">
      <c r="A410" t="s">
        <v>848</v>
      </c>
      <c r="B410" s="2" t="s">
        <v>849</v>
      </c>
      <c r="F410" s="2"/>
      <c r="H410" s="2">
        <f>K410*9.81</f>
        <v>3099.96</v>
      </c>
      <c r="I410" s="26" t="s">
        <v>31</v>
      </c>
      <c r="J410" t="s">
        <v>32</v>
      </c>
      <c r="K410" s="29">
        <v>316</v>
      </c>
      <c r="L410" s="26">
        <f t="shared" si="37"/>
        <v>724186305.54</v>
      </c>
      <c r="M410" s="2">
        <v>500</v>
      </c>
      <c r="V410" t="s">
        <v>1060</v>
      </c>
    </row>
    <row r="411" spans="1:22" ht="12.75">
      <c r="A411" t="s">
        <v>836</v>
      </c>
      <c r="B411" s="2">
        <v>467000</v>
      </c>
      <c r="D411">
        <v>49.2</v>
      </c>
      <c r="E411" s="2">
        <v>591</v>
      </c>
      <c r="F411" s="2">
        <f>(L411/100)/M411</f>
        <v>12289.315110356536</v>
      </c>
      <c r="G411">
        <v>1.86</v>
      </c>
      <c r="H411" s="2">
        <f>K411*9.81</f>
        <v>3099.96</v>
      </c>
      <c r="I411" s="26" t="s">
        <v>63</v>
      </c>
      <c r="J411" t="s">
        <v>64</v>
      </c>
      <c r="K411" s="29">
        <v>316</v>
      </c>
      <c r="L411" s="26">
        <f t="shared" si="37"/>
        <v>723840660</v>
      </c>
      <c r="M411" s="2">
        <v>589</v>
      </c>
      <c r="V411" t="s">
        <v>266</v>
      </c>
    </row>
    <row r="412" spans="1:22" ht="12.75">
      <c r="A412" t="s">
        <v>260</v>
      </c>
      <c r="F412" s="2"/>
      <c r="H412" s="2">
        <f>K412*9.81</f>
        <v>2540.79</v>
      </c>
      <c r="I412" s="26" t="s">
        <v>216</v>
      </c>
      <c r="J412" t="s">
        <v>64</v>
      </c>
      <c r="K412" s="29">
        <v>259</v>
      </c>
      <c r="L412" s="26">
        <f t="shared" si="37"/>
        <v>0</v>
      </c>
      <c r="M412" s="2">
        <v>500</v>
      </c>
      <c r="V412" t="s">
        <v>261</v>
      </c>
    </row>
    <row r="413" spans="1:22" ht="12.75">
      <c r="A413" t="s">
        <v>262</v>
      </c>
      <c r="B413" s="2">
        <v>444800</v>
      </c>
      <c r="D413">
        <v>49.2</v>
      </c>
      <c r="E413" s="2">
        <v>568</v>
      </c>
      <c r="F413" s="2">
        <f>(L413/100)/M413</f>
        <v>13744.9872</v>
      </c>
      <c r="G413">
        <v>1.79</v>
      </c>
      <c r="H413" s="2">
        <f>K413*9.81</f>
        <v>3090.15</v>
      </c>
      <c r="I413" s="26" t="s">
        <v>216</v>
      </c>
      <c r="J413" t="s">
        <v>64</v>
      </c>
      <c r="K413" s="29">
        <v>315</v>
      </c>
      <c r="L413" s="26">
        <f>B413*H413/2</f>
        <v>687249360</v>
      </c>
      <c r="M413" s="2">
        <v>500</v>
      </c>
      <c r="V413" t="s">
        <v>261</v>
      </c>
    </row>
    <row r="414" spans="1:22" ht="12.75">
      <c r="A414" t="s">
        <v>698</v>
      </c>
      <c r="B414" s="2" t="s">
        <v>839</v>
      </c>
      <c r="F414" s="2"/>
      <c r="H414" s="2">
        <v>2600</v>
      </c>
      <c r="I414" s="26" t="s">
        <v>31</v>
      </c>
      <c r="J414" t="s">
        <v>32</v>
      </c>
      <c r="K414" s="29">
        <f>H414/9.81</f>
        <v>265.03567787971457</v>
      </c>
      <c r="M414" s="2">
        <v>1983</v>
      </c>
      <c r="V414" t="s">
        <v>840</v>
      </c>
    </row>
    <row r="415" spans="1:11" ht="12.75">
      <c r="A415" t="s">
        <v>699</v>
      </c>
      <c r="B415" s="2">
        <v>381000</v>
      </c>
      <c r="F415" s="2"/>
      <c r="H415" s="2">
        <f>K415*9.81</f>
        <v>3050.9100000000003</v>
      </c>
      <c r="I415" s="26" t="s">
        <v>31</v>
      </c>
      <c r="J415" t="s">
        <v>32</v>
      </c>
      <c r="K415" s="29">
        <v>311</v>
      </c>
    </row>
    <row r="416" spans="1:11" ht="12.75">
      <c r="A416" t="s">
        <v>700</v>
      </c>
      <c r="B416" s="2">
        <v>2065000</v>
      </c>
      <c r="F416" s="2"/>
      <c r="H416" s="2">
        <f>K416*9.81</f>
        <v>2874.33</v>
      </c>
      <c r="I416" s="26" t="s">
        <v>31</v>
      </c>
      <c r="J416" t="s">
        <v>32</v>
      </c>
      <c r="K416" s="29">
        <v>293</v>
      </c>
    </row>
    <row r="417" spans="1:8" ht="12.75">
      <c r="A417" t="s">
        <v>276</v>
      </c>
      <c r="B417" s="2">
        <v>66800</v>
      </c>
      <c r="H417" s="2"/>
    </row>
    <row r="418" spans="1:10" ht="12.75">
      <c r="A418" t="s">
        <v>701</v>
      </c>
      <c r="B418" s="2">
        <v>676000</v>
      </c>
      <c r="F418" s="2"/>
      <c r="H418" s="2"/>
      <c r="I418" s="26" t="s">
        <v>31</v>
      </c>
      <c r="J418" t="s">
        <v>32</v>
      </c>
    </row>
    <row r="419" spans="1:10" ht="12.75">
      <c r="A419" t="s">
        <v>702</v>
      </c>
      <c r="B419" s="2">
        <v>765000</v>
      </c>
      <c r="F419" s="2"/>
      <c r="H419" s="2"/>
      <c r="I419" s="26" t="s">
        <v>703</v>
      </c>
      <c r="J419" t="s">
        <v>32</v>
      </c>
    </row>
    <row r="420" spans="1:8" ht="12.75">
      <c r="A420" t="s">
        <v>277</v>
      </c>
      <c r="B420" s="2">
        <v>76600</v>
      </c>
      <c r="H420" s="2"/>
    </row>
    <row r="421" spans="1:11" ht="12.75">
      <c r="A421" t="s">
        <v>732</v>
      </c>
      <c r="B421" s="2">
        <v>36</v>
      </c>
      <c r="H421" s="2">
        <f>K421*9.81</f>
        <v>2305.35</v>
      </c>
      <c r="I421" s="26" t="s">
        <v>729</v>
      </c>
      <c r="K421" s="29">
        <v>235</v>
      </c>
    </row>
    <row r="422" spans="1:11" ht="12.75">
      <c r="A422" t="s">
        <v>730</v>
      </c>
      <c r="B422" s="2">
        <v>230</v>
      </c>
      <c r="H422" s="2">
        <f>K422*9.81</f>
        <v>2256.3</v>
      </c>
      <c r="I422" s="26" t="s">
        <v>729</v>
      </c>
      <c r="K422" s="29">
        <v>230</v>
      </c>
    </row>
    <row r="423" spans="1:22" ht="12.75">
      <c r="A423" t="s">
        <v>278</v>
      </c>
      <c r="B423" s="2">
        <v>402000</v>
      </c>
      <c r="F423" s="2">
        <f>(L423/100)/M423</f>
        <v>9640.566897506926</v>
      </c>
      <c r="H423" s="2">
        <f>K423*9.81</f>
        <v>3462.9300000000003</v>
      </c>
      <c r="I423" s="26" t="s">
        <v>33</v>
      </c>
      <c r="J423" t="s">
        <v>32</v>
      </c>
      <c r="K423" s="29">
        <v>353</v>
      </c>
      <c r="L423" s="26">
        <f>B423*H423/2</f>
        <v>696048930</v>
      </c>
      <c r="M423" s="2">
        <v>722</v>
      </c>
      <c r="V423" t="s">
        <v>279</v>
      </c>
    </row>
    <row r="424" spans="1:22" ht="12.75">
      <c r="A424" t="s">
        <v>280</v>
      </c>
      <c r="B424" s="2">
        <v>1527100</v>
      </c>
      <c r="H424" s="2"/>
      <c r="I424" s="26" t="s">
        <v>89</v>
      </c>
      <c r="J424" t="s">
        <v>32</v>
      </c>
      <c r="L424" s="26">
        <f>B424*H424/2</f>
        <v>0</v>
      </c>
      <c r="V424" t="s">
        <v>281</v>
      </c>
    </row>
    <row r="425" spans="1:22" ht="12.75">
      <c r="A425" t="s">
        <v>282</v>
      </c>
      <c r="B425" s="2">
        <v>409100</v>
      </c>
      <c r="H425" s="2"/>
      <c r="L425" s="26">
        <f>B425*H425/2</f>
        <v>0</v>
      </c>
      <c r="V425" t="s">
        <v>283</v>
      </c>
    </row>
    <row r="426" spans="1:22" ht="12.75">
      <c r="A426" t="s">
        <v>284</v>
      </c>
      <c r="B426" s="2">
        <v>1757700</v>
      </c>
      <c r="H426" s="2"/>
      <c r="I426" s="26" t="s">
        <v>89</v>
      </c>
      <c r="J426" t="s">
        <v>32</v>
      </c>
      <c r="L426" s="26">
        <f>B426*H426/2</f>
        <v>0</v>
      </c>
      <c r="V426" t="s">
        <v>285</v>
      </c>
    </row>
    <row r="427" spans="1:22" ht="12.75">
      <c r="A427" t="s">
        <v>845</v>
      </c>
      <c r="B427" s="2" t="s">
        <v>846</v>
      </c>
      <c r="H427" s="2">
        <v>114532</v>
      </c>
      <c r="I427" s="26" t="s">
        <v>31</v>
      </c>
      <c r="J427" t="s">
        <v>32</v>
      </c>
      <c r="M427" s="2">
        <f>H427/9.81</f>
        <v>11675.025484199796</v>
      </c>
      <c r="V427" t="s">
        <v>850</v>
      </c>
    </row>
    <row r="428" spans="1:9" ht="11.25" customHeight="1">
      <c r="A428" t="s">
        <v>737</v>
      </c>
      <c r="B428" s="2">
        <v>0.09</v>
      </c>
      <c r="H428" s="2"/>
      <c r="I428" s="26" t="s">
        <v>233</v>
      </c>
    </row>
    <row r="429" spans="1:22" ht="11.25" customHeight="1">
      <c r="A429" t="s">
        <v>574</v>
      </c>
      <c r="B429" s="2">
        <v>2892000</v>
      </c>
      <c r="H429" s="2">
        <f>K429*9.81</f>
        <v>8142.3</v>
      </c>
      <c r="I429" s="26" t="s">
        <v>287</v>
      </c>
      <c r="J429" t="s">
        <v>294</v>
      </c>
      <c r="K429" s="29">
        <v>830</v>
      </c>
      <c r="L429" s="26">
        <f>B429*H429/2</f>
        <v>11773765800</v>
      </c>
      <c r="V429" t="s">
        <v>285</v>
      </c>
    </row>
    <row r="430" spans="1:22" ht="12.75">
      <c r="A430" t="s">
        <v>575</v>
      </c>
      <c r="B430" s="2">
        <v>3334000</v>
      </c>
      <c r="H430" s="2">
        <f>K430*9.81</f>
        <v>8142.3</v>
      </c>
      <c r="I430" s="26" t="s">
        <v>287</v>
      </c>
      <c r="J430" t="s">
        <v>294</v>
      </c>
      <c r="K430" s="29">
        <v>830</v>
      </c>
      <c r="L430" s="26">
        <f>B430*H430/2</f>
        <v>13573214100</v>
      </c>
      <c r="V430" t="s">
        <v>285</v>
      </c>
    </row>
    <row r="431" spans="1:12" ht="12.75">
      <c r="A431" t="s">
        <v>675</v>
      </c>
      <c r="H431" s="2">
        <v>4700000</v>
      </c>
      <c r="K431" s="29">
        <f>H431/9.81</f>
        <v>479102.9561671763</v>
      </c>
      <c r="L431" s="26">
        <v>427000000000</v>
      </c>
    </row>
    <row r="432" spans="1:12" ht="12.75">
      <c r="A432" t="s">
        <v>674</v>
      </c>
      <c r="B432" s="2">
        <v>13000000</v>
      </c>
      <c r="H432" s="2">
        <v>66000</v>
      </c>
      <c r="K432" s="29">
        <f>H432/9.81</f>
        <v>6727.82874617737</v>
      </c>
      <c r="L432" s="26">
        <v>427000000000</v>
      </c>
    </row>
    <row r="433" spans="1:22" ht="12.75">
      <c r="A433" t="s">
        <v>947</v>
      </c>
      <c r="B433" s="2">
        <v>1720</v>
      </c>
      <c r="E433" s="2">
        <v>255</v>
      </c>
      <c r="H433" s="2">
        <f aca="true" t="shared" si="39" ref="H433:H438">K433*9.81</f>
        <v>2109.15</v>
      </c>
      <c r="I433" s="26" t="s">
        <v>89</v>
      </c>
      <c r="J433" t="s">
        <v>948</v>
      </c>
      <c r="K433" s="29">
        <v>215</v>
      </c>
      <c r="P433">
        <v>14.3</v>
      </c>
      <c r="V433" t="s">
        <v>949</v>
      </c>
    </row>
    <row r="434" spans="1:12" ht="12.75">
      <c r="A434" t="s">
        <v>286</v>
      </c>
      <c r="H434" s="2">
        <f t="shared" si="39"/>
        <v>8632.800000000001</v>
      </c>
      <c r="I434" s="26" t="s">
        <v>287</v>
      </c>
      <c r="K434" s="29">
        <v>880</v>
      </c>
      <c r="L434" s="26">
        <f>B434*H434/2</f>
        <v>0</v>
      </c>
    </row>
    <row r="435" spans="1:13" ht="12.75">
      <c r="A435" t="s">
        <v>288</v>
      </c>
      <c r="B435" s="2">
        <f>2*L435/H435</f>
        <v>9319.935925440512</v>
      </c>
      <c r="F435" s="2">
        <f>(L435/100)/M435</f>
        <v>222.22222222222223</v>
      </c>
      <c r="H435" s="2">
        <f t="shared" si="39"/>
        <v>8583.75</v>
      </c>
      <c r="I435" s="26" t="s">
        <v>287</v>
      </c>
      <c r="K435" s="29">
        <v>875</v>
      </c>
      <c r="L435" s="26">
        <v>40000000</v>
      </c>
      <c r="M435" s="2">
        <v>1800</v>
      </c>
    </row>
    <row r="436" spans="1:13" ht="12.75">
      <c r="A436" t="s">
        <v>289</v>
      </c>
      <c r="B436" s="2">
        <v>222300</v>
      </c>
      <c r="F436" s="2">
        <f>(L436/100)/M436</f>
        <v>222.22222222222223</v>
      </c>
      <c r="H436" s="2">
        <f t="shared" si="39"/>
        <v>8583.75</v>
      </c>
      <c r="I436" s="26" t="s">
        <v>287</v>
      </c>
      <c r="K436" s="29">
        <v>875</v>
      </c>
      <c r="L436" s="26">
        <v>40000000</v>
      </c>
      <c r="M436" s="2">
        <v>1800</v>
      </c>
    </row>
    <row r="437" spans="1:13" ht="12.75">
      <c r="A437" t="s">
        <v>290</v>
      </c>
      <c r="B437" s="2">
        <v>3333900</v>
      </c>
      <c r="F437" s="2">
        <f>(L437/100)/M437</f>
        <v>445.6521739130435</v>
      </c>
      <c r="H437" s="2">
        <f t="shared" si="39"/>
        <v>8583.75</v>
      </c>
      <c r="I437" s="26" t="s">
        <v>287</v>
      </c>
      <c r="K437" s="29">
        <v>875</v>
      </c>
      <c r="L437" s="26">
        <v>410000000</v>
      </c>
      <c r="M437" s="2">
        <v>9200</v>
      </c>
    </row>
    <row r="438" spans="1:13" ht="12.75">
      <c r="A438" t="s">
        <v>291</v>
      </c>
      <c r="B438" s="2">
        <f>2*L438/H438</f>
        <v>95529.34323576525</v>
      </c>
      <c r="F438" s="2">
        <f>(L438/100)/M438</f>
        <v>445.6521739130435</v>
      </c>
      <c r="H438" s="2">
        <f t="shared" si="39"/>
        <v>8583.75</v>
      </c>
      <c r="I438" s="26" t="s">
        <v>287</v>
      </c>
      <c r="K438" s="29">
        <v>875</v>
      </c>
      <c r="L438" s="26">
        <v>410000000</v>
      </c>
      <c r="M438" s="2">
        <v>9200</v>
      </c>
    </row>
    <row r="439" spans="1:22" ht="12.75">
      <c r="A439" t="s">
        <v>292</v>
      </c>
      <c r="B439" s="2">
        <v>500</v>
      </c>
      <c r="H439" s="2">
        <v>100000</v>
      </c>
      <c r="K439" s="29">
        <f>H439/9.81</f>
        <v>10193.67991845056</v>
      </c>
      <c r="L439" s="26">
        <f>B439*H439/2</f>
        <v>25000000</v>
      </c>
      <c r="V439" t="s">
        <v>293</v>
      </c>
    </row>
    <row r="440" spans="1:11" ht="12.75">
      <c r="A440" t="s">
        <v>723</v>
      </c>
      <c r="B440" s="2">
        <v>7500</v>
      </c>
      <c r="H440" s="2">
        <f>K440*9.81</f>
        <v>3021.48</v>
      </c>
      <c r="I440" s="26" t="s">
        <v>68</v>
      </c>
      <c r="J440" t="s">
        <v>64</v>
      </c>
      <c r="K440" s="29">
        <v>308</v>
      </c>
    </row>
    <row r="441" spans="1:12" ht="12.75">
      <c r="A441" t="s">
        <v>546</v>
      </c>
      <c r="G441" t="s">
        <v>35</v>
      </c>
      <c r="H441" s="2">
        <v>26500000</v>
      </c>
      <c r="K441" s="29">
        <f>H441/9.81</f>
        <v>2701325.1783893984</v>
      </c>
      <c r="L441" s="26">
        <f aca="true" t="shared" si="40" ref="L441:L446">B441*H441/2</f>
        <v>0</v>
      </c>
    </row>
    <row r="442" spans="1:12" ht="12.75">
      <c r="A442" t="s">
        <v>545</v>
      </c>
      <c r="G442" t="s">
        <v>35</v>
      </c>
      <c r="H442" s="2">
        <v>20300000</v>
      </c>
      <c r="K442" s="29">
        <f>H442/9.81</f>
        <v>2069317.0234454637</v>
      </c>
      <c r="L442" s="26">
        <f t="shared" si="40"/>
        <v>0</v>
      </c>
    </row>
    <row r="443" spans="1:12" ht="12.75">
      <c r="A443" t="s">
        <v>541</v>
      </c>
      <c r="G443" t="s">
        <v>35</v>
      </c>
      <c r="H443" s="2"/>
      <c r="L443" s="26">
        <f t="shared" si="40"/>
        <v>0</v>
      </c>
    </row>
    <row r="444" spans="1:12" ht="12.75">
      <c r="A444" t="s">
        <v>544</v>
      </c>
      <c r="G444" t="s">
        <v>35</v>
      </c>
      <c r="H444" s="2">
        <v>17800000</v>
      </c>
      <c r="K444" s="29">
        <f>H444/9.81</f>
        <v>1814475.0254841996</v>
      </c>
      <c r="L444" s="26">
        <f t="shared" si="40"/>
        <v>0</v>
      </c>
    </row>
    <row r="445" spans="1:12" ht="12.75">
      <c r="A445" t="s">
        <v>542</v>
      </c>
      <c r="G445" t="s">
        <v>35</v>
      </c>
      <c r="H445" s="2">
        <v>11800000</v>
      </c>
      <c r="K445" s="29">
        <f>H445/9.81</f>
        <v>1202854.230377166</v>
      </c>
      <c r="L445" s="26">
        <f t="shared" si="40"/>
        <v>0</v>
      </c>
    </row>
    <row r="446" spans="1:12" ht="12.75">
      <c r="A446" t="s">
        <v>543</v>
      </c>
      <c r="G446" t="s">
        <v>35</v>
      </c>
      <c r="H446" s="2"/>
      <c r="L446" s="26">
        <f t="shared" si="40"/>
        <v>0</v>
      </c>
    </row>
    <row r="447" spans="1:11" ht="12.75">
      <c r="A447" t="s">
        <v>904</v>
      </c>
      <c r="B447" s="2">
        <v>39000</v>
      </c>
      <c r="E447" s="2">
        <v>440</v>
      </c>
      <c r="H447" s="2">
        <f>K447*9.81</f>
        <v>2354.4</v>
      </c>
      <c r="I447" s="26" t="s">
        <v>908</v>
      </c>
      <c r="J447" t="s">
        <v>32</v>
      </c>
      <c r="K447" s="26">
        <v>240</v>
      </c>
    </row>
    <row r="448" spans="1:11" ht="12.75">
      <c r="A448" t="s">
        <v>905</v>
      </c>
      <c r="B448" s="2">
        <v>39000</v>
      </c>
      <c r="E448" s="2">
        <v>425</v>
      </c>
      <c r="H448" s="2">
        <f>K448*9.81</f>
        <v>2452.5</v>
      </c>
      <c r="I448" s="26" t="s">
        <v>89</v>
      </c>
      <c r="J448" t="s">
        <v>32</v>
      </c>
      <c r="K448" s="26">
        <v>250</v>
      </c>
    </row>
    <row r="449" spans="1:11" ht="12.75">
      <c r="A449" t="s">
        <v>899</v>
      </c>
      <c r="B449" s="2">
        <v>49900</v>
      </c>
      <c r="E449" s="2">
        <v>460</v>
      </c>
      <c r="H449" s="2">
        <f>K449*9.81</f>
        <v>3099.96</v>
      </c>
      <c r="I449" s="26" t="s">
        <v>89</v>
      </c>
      <c r="J449" t="s">
        <v>32</v>
      </c>
      <c r="K449" s="26">
        <v>316</v>
      </c>
    </row>
    <row r="450" spans="1:11" ht="12.75">
      <c r="A450" t="s">
        <v>900</v>
      </c>
      <c r="B450" s="2">
        <v>294000</v>
      </c>
      <c r="H450" s="2"/>
      <c r="I450" s="26" t="s">
        <v>89</v>
      </c>
      <c r="J450" t="s">
        <v>32</v>
      </c>
      <c r="K450" s="26"/>
    </row>
    <row r="451" spans="1:11" ht="12.75">
      <c r="A451" t="s">
        <v>901</v>
      </c>
      <c r="B451" s="2">
        <v>29400</v>
      </c>
      <c r="H451" s="2">
        <f>K451*9.81</f>
        <v>3178.44</v>
      </c>
      <c r="I451" s="26" t="s">
        <v>89</v>
      </c>
      <c r="J451" t="s">
        <v>32</v>
      </c>
      <c r="K451" s="26">
        <v>324</v>
      </c>
    </row>
    <row r="452" spans="1:11" ht="12.75">
      <c r="A452" t="s">
        <v>902</v>
      </c>
      <c r="B452" s="2">
        <v>54500</v>
      </c>
      <c r="E452" s="2">
        <v>500</v>
      </c>
      <c r="H452" s="2">
        <f aca="true" t="shared" si="41" ref="H452:H467">K452*9.81</f>
        <v>3168.63</v>
      </c>
      <c r="I452" s="26" t="s">
        <v>89</v>
      </c>
      <c r="J452" t="s">
        <v>32</v>
      </c>
      <c r="K452" s="26">
        <v>323</v>
      </c>
    </row>
    <row r="453" spans="1:11" ht="12.75">
      <c r="A453" t="s">
        <v>903</v>
      </c>
      <c r="B453" s="2">
        <v>298000</v>
      </c>
      <c r="E453" s="2">
        <v>680</v>
      </c>
      <c r="H453" s="2">
        <f t="shared" si="41"/>
        <v>3198.06</v>
      </c>
      <c r="I453" s="26" t="s">
        <v>89</v>
      </c>
      <c r="J453" t="s">
        <v>32</v>
      </c>
      <c r="K453" s="26">
        <v>326</v>
      </c>
    </row>
    <row r="454" spans="1:12" ht="12.75">
      <c r="A454" t="s">
        <v>631</v>
      </c>
      <c r="B454" s="2">
        <v>2038000</v>
      </c>
      <c r="F454" s="2"/>
      <c r="H454" s="2">
        <f t="shared" si="41"/>
        <v>3099.96</v>
      </c>
      <c r="I454" s="26" t="s">
        <v>625</v>
      </c>
      <c r="J454" t="s">
        <v>32</v>
      </c>
      <c r="K454" s="29">
        <v>316</v>
      </c>
      <c r="L454" s="26">
        <f aca="true" t="shared" si="42" ref="L454:L466">B454*H454/2</f>
        <v>3158859240</v>
      </c>
    </row>
    <row r="455" spans="1:12" ht="12.75">
      <c r="A455" t="s">
        <v>630</v>
      </c>
      <c r="B455" s="2">
        <v>2038000</v>
      </c>
      <c r="F455" s="2"/>
      <c r="H455" s="2">
        <f t="shared" si="41"/>
        <v>3511.98</v>
      </c>
      <c r="I455" s="26" t="s">
        <v>625</v>
      </c>
      <c r="J455" t="s">
        <v>32</v>
      </c>
      <c r="K455" s="29">
        <v>358</v>
      </c>
      <c r="L455" s="26">
        <f t="shared" si="42"/>
        <v>3578707620</v>
      </c>
    </row>
    <row r="456" spans="1:12" ht="12.75">
      <c r="A456" t="s">
        <v>633</v>
      </c>
      <c r="B456" s="2">
        <v>2038000</v>
      </c>
      <c r="F456" s="2"/>
      <c r="H456" s="2">
        <f t="shared" si="41"/>
        <v>2952.81</v>
      </c>
      <c r="I456" s="26" t="s">
        <v>625</v>
      </c>
      <c r="J456" t="s">
        <v>32</v>
      </c>
      <c r="K456" s="29">
        <v>301</v>
      </c>
      <c r="L456" s="26">
        <f t="shared" si="42"/>
        <v>3008913390</v>
      </c>
    </row>
    <row r="457" spans="1:12" ht="12.75">
      <c r="A457" t="s">
        <v>632</v>
      </c>
      <c r="B457" s="2">
        <v>2038000</v>
      </c>
      <c r="F457" s="2"/>
      <c r="H457" s="2">
        <f t="shared" si="41"/>
        <v>3345.21</v>
      </c>
      <c r="I457" s="26" t="s">
        <v>625</v>
      </c>
      <c r="J457" t="s">
        <v>32</v>
      </c>
      <c r="K457" s="29">
        <v>341</v>
      </c>
      <c r="L457" s="26">
        <f t="shared" si="42"/>
        <v>3408768990</v>
      </c>
    </row>
    <row r="458" spans="1:12" ht="12.75">
      <c r="A458" t="s">
        <v>636</v>
      </c>
      <c r="B458" s="2">
        <v>2086000</v>
      </c>
      <c r="F458" s="2"/>
      <c r="H458" s="2">
        <f t="shared" si="41"/>
        <v>2943</v>
      </c>
      <c r="I458" s="26" t="s">
        <v>625</v>
      </c>
      <c r="J458" t="s">
        <v>32</v>
      </c>
      <c r="K458" s="29">
        <v>300</v>
      </c>
      <c r="L458" s="26">
        <f t="shared" si="42"/>
        <v>3069549000</v>
      </c>
    </row>
    <row r="459" spans="1:12" ht="12.75">
      <c r="A459" t="s">
        <v>634</v>
      </c>
      <c r="B459" s="2">
        <v>2086000</v>
      </c>
      <c r="F459" s="2"/>
      <c r="H459" s="2">
        <f t="shared" si="41"/>
        <v>3423.69</v>
      </c>
      <c r="I459" s="26" t="s">
        <v>625</v>
      </c>
      <c r="J459" t="s">
        <v>32</v>
      </c>
      <c r="K459" s="29">
        <v>349</v>
      </c>
      <c r="L459" s="26">
        <f t="shared" si="42"/>
        <v>3570908670</v>
      </c>
    </row>
    <row r="460" spans="1:12" ht="12.75">
      <c r="A460" t="s">
        <v>637</v>
      </c>
      <c r="B460" s="2">
        <v>2251000</v>
      </c>
      <c r="F460" s="2"/>
      <c r="H460" s="2">
        <f t="shared" si="41"/>
        <v>3168.63</v>
      </c>
      <c r="I460" s="26" t="s">
        <v>625</v>
      </c>
      <c r="J460" t="s">
        <v>32</v>
      </c>
      <c r="K460" s="29">
        <v>323</v>
      </c>
      <c r="L460" s="26">
        <f t="shared" si="42"/>
        <v>3566293065</v>
      </c>
    </row>
    <row r="461" spans="1:12" ht="12.75">
      <c r="A461" t="s">
        <v>635</v>
      </c>
      <c r="B461" s="2">
        <v>2251000</v>
      </c>
      <c r="F461" s="2"/>
      <c r="H461" s="2">
        <f t="shared" si="41"/>
        <v>3462.9300000000003</v>
      </c>
      <c r="I461" s="26" t="s">
        <v>625</v>
      </c>
      <c r="J461" t="s">
        <v>32</v>
      </c>
      <c r="K461" s="29">
        <v>353</v>
      </c>
      <c r="L461" s="26">
        <f t="shared" si="42"/>
        <v>3897527715.0000005</v>
      </c>
    </row>
    <row r="462" spans="1:12" ht="12.75">
      <c r="A462" t="s">
        <v>629</v>
      </c>
      <c r="B462" s="2">
        <v>343000</v>
      </c>
      <c r="F462" s="2"/>
      <c r="H462" s="2">
        <f t="shared" si="41"/>
        <v>3649.32</v>
      </c>
      <c r="I462" s="26" t="s">
        <v>625</v>
      </c>
      <c r="J462" t="s">
        <v>32</v>
      </c>
      <c r="K462" s="29">
        <v>372</v>
      </c>
      <c r="L462" s="26">
        <f t="shared" si="42"/>
        <v>625858380</v>
      </c>
    </row>
    <row r="463" spans="1:12" ht="12.75">
      <c r="A463" t="s">
        <v>628</v>
      </c>
      <c r="B463" s="2">
        <v>343000</v>
      </c>
      <c r="F463" s="2"/>
      <c r="H463" s="2">
        <f t="shared" si="41"/>
        <v>3629.7000000000003</v>
      </c>
      <c r="I463" s="26" t="s">
        <v>625</v>
      </c>
      <c r="J463" t="s">
        <v>32</v>
      </c>
      <c r="K463" s="29">
        <v>370</v>
      </c>
      <c r="L463" s="26">
        <f t="shared" si="42"/>
        <v>622493550</v>
      </c>
    </row>
    <row r="464" spans="1:12" ht="12.75">
      <c r="A464" t="s">
        <v>626</v>
      </c>
      <c r="B464" s="2">
        <v>147000</v>
      </c>
      <c r="F464" s="2"/>
      <c r="H464" s="2">
        <f t="shared" si="41"/>
        <v>3668.94</v>
      </c>
      <c r="I464" s="26" t="s">
        <v>625</v>
      </c>
      <c r="J464" t="s">
        <v>32</v>
      </c>
      <c r="K464" s="29">
        <v>374</v>
      </c>
      <c r="L464" s="26">
        <f t="shared" si="42"/>
        <v>269667090</v>
      </c>
    </row>
    <row r="465" spans="1:12" ht="12.75">
      <c r="A465" t="s">
        <v>627</v>
      </c>
      <c r="B465" s="2">
        <v>147000</v>
      </c>
      <c r="F465" s="2"/>
      <c r="H465" s="2">
        <f t="shared" si="41"/>
        <v>3668.94</v>
      </c>
      <c r="I465" s="26" t="s">
        <v>625</v>
      </c>
      <c r="J465" t="s">
        <v>32</v>
      </c>
      <c r="K465" s="29">
        <v>374</v>
      </c>
      <c r="L465" s="26">
        <f t="shared" si="42"/>
        <v>269667090</v>
      </c>
    </row>
    <row r="466" spans="1:12" ht="12.75">
      <c r="A466" t="s">
        <v>624</v>
      </c>
      <c r="B466" s="2">
        <v>49000</v>
      </c>
      <c r="F466" s="2"/>
      <c r="H466" s="2">
        <f t="shared" si="41"/>
        <v>3629.7000000000003</v>
      </c>
      <c r="I466" s="26" t="s">
        <v>625</v>
      </c>
      <c r="J466" t="s">
        <v>32</v>
      </c>
      <c r="K466" s="29">
        <v>370</v>
      </c>
      <c r="L466" s="26">
        <f t="shared" si="42"/>
        <v>88927650</v>
      </c>
    </row>
    <row r="467" spans="1:11" ht="12.75">
      <c r="A467" t="s">
        <v>909</v>
      </c>
      <c r="B467" s="2">
        <v>312600</v>
      </c>
      <c r="F467" s="2"/>
      <c r="H467" s="2">
        <f t="shared" si="41"/>
        <v>2256.3</v>
      </c>
      <c r="K467" s="26">
        <v>230</v>
      </c>
    </row>
    <row r="468" spans="1:11" ht="12.75">
      <c r="A468" t="s">
        <v>910</v>
      </c>
      <c r="B468" s="2">
        <v>581700</v>
      </c>
      <c r="F468" s="2"/>
      <c r="H468" s="2">
        <f>K468*9.81</f>
        <v>3099.96</v>
      </c>
      <c r="K468" s="26">
        <v>316</v>
      </c>
    </row>
    <row r="469" spans="1:11" ht="12.75">
      <c r="A469" t="s">
        <v>911</v>
      </c>
      <c r="B469" s="2">
        <v>30900</v>
      </c>
      <c r="F469" s="2"/>
      <c r="H469" s="2">
        <f>K469*9.81</f>
        <v>3178.44</v>
      </c>
      <c r="K469" s="26">
        <v>324</v>
      </c>
    </row>
    <row r="470" spans="1:23" ht="12.75">
      <c r="A470" t="s">
        <v>601</v>
      </c>
      <c r="B470" s="2">
        <v>3920</v>
      </c>
      <c r="F470" s="2"/>
      <c r="H470" s="2"/>
      <c r="I470" s="26" t="s">
        <v>524</v>
      </c>
      <c r="J470" t="s">
        <v>64</v>
      </c>
      <c r="K470" s="26">
        <v>291</v>
      </c>
      <c r="L470" s="26">
        <f>B470*H470/2</f>
        <v>0</v>
      </c>
      <c r="V470" t="s">
        <v>30</v>
      </c>
      <c r="W470" t="s">
        <v>523</v>
      </c>
    </row>
    <row r="471" spans="1:10" ht="12.75">
      <c r="A471" t="s">
        <v>915</v>
      </c>
      <c r="F471" s="2"/>
      <c r="H471" s="2"/>
      <c r="I471" s="26" t="s">
        <v>524</v>
      </c>
      <c r="J471" t="s">
        <v>64</v>
      </c>
    </row>
    <row r="472" spans="1:8" ht="12.75">
      <c r="A472" t="s">
        <v>912</v>
      </c>
      <c r="F472" s="2"/>
      <c r="H472" s="2"/>
    </row>
    <row r="473" spans="1:23" ht="12.75">
      <c r="A473" t="s">
        <v>665</v>
      </c>
      <c r="B473" s="2">
        <v>442000</v>
      </c>
      <c r="F473" s="2"/>
      <c r="H473" s="2">
        <f>K473*9.81</f>
        <v>3041.1000000000004</v>
      </c>
      <c r="I473" s="26" t="s">
        <v>524</v>
      </c>
      <c r="J473" t="s">
        <v>64</v>
      </c>
      <c r="K473" s="29">
        <v>310</v>
      </c>
      <c r="L473" s="26">
        <f>B473*H473/2</f>
        <v>672083100.0000001</v>
      </c>
      <c r="V473" t="s">
        <v>30</v>
      </c>
      <c r="W473" t="s">
        <v>523</v>
      </c>
    </row>
    <row r="474" spans="1:23" ht="12.75">
      <c r="A474" t="s">
        <v>664</v>
      </c>
      <c r="B474" s="2">
        <v>442000</v>
      </c>
      <c r="F474" s="2"/>
      <c r="H474" s="2">
        <f>K474*9.81</f>
        <v>3364.8300000000004</v>
      </c>
      <c r="I474" s="26" t="s">
        <v>524</v>
      </c>
      <c r="J474" t="s">
        <v>64</v>
      </c>
      <c r="K474" s="29">
        <v>343</v>
      </c>
      <c r="L474" s="26">
        <f>B474*H474/2</f>
        <v>743627430.0000001</v>
      </c>
      <c r="V474" t="s">
        <v>30</v>
      </c>
      <c r="W474" t="s">
        <v>523</v>
      </c>
    </row>
    <row r="475" spans="1:23" ht="12.75">
      <c r="A475" t="s">
        <v>610</v>
      </c>
      <c r="B475" s="2">
        <v>240000</v>
      </c>
      <c r="F475" s="2"/>
      <c r="H475" s="2">
        <f>K475*9.81</f>
        <v>3139.2000000000003</v>
      </c>
      <c r="I475" s="26" t="s">
        <v>524</v>
      </c>
      <c r="J475" t="s">
        <v>64</v>
      </c>
      <c r="K475" s="29">
        <v>320</v>
      </c>
      <c r="L475" s="26">
        <f>B475*H475/2</f>
        <v>376704000.00000006</v>
      </c>
      <c r="V475" t="s">
        <v>30</v>
      </c>
      <c r="W475" t="s">
        <v>523</v>
      </c>
    </row>
    <row r="476" spans="1:10" ht="12.75">
      <c r="A476" t="s">
        <v>913</v>
      </c>
      <c r="F476" s="2"/>
      <c r="H476" s="2"/>
      <c r="I476" s="26" t="s">
        <v>524</v>
      </c>
      <c r="J476" t="s">
        <v>64</v>
      </c>
    </row>
    <row r="477" spans="1:23" ht="12.75">
      <c r="A477" t="s">
        <v>602</v>
      </c>
      <c r="B477" s="2">
        <v>4900</v>
      </c>
      <c r="F477" s="2"/>
      <c r="H477" s="2">
        <f>K477*9.81</f>
        <v>1962</v>
      </c>
      <c r="I477" s="26" t="s">
        <v>524</v>
      </c>
      <c r="J477" t="s">
        <v>64</v>
      </c>
      <c r="K477" s="29">
        <v>200</v>
      </c>
      <c r="L477" s="26">
        <f>B477*H477/2</f>
        <v>4806900</v>
      </c>
      <c r="V477" t="s">
        <v>30</v>
      </c>
      <c r="W477" t="s">
        <v>523</v>
      </c>
    </row>
    <row r="478" spans="1:23" ht="12.75">
      <c r="A478" t="s">
        <v>622</v>
      </c>
      <c r="B478" s="2">
        <v>98100</v>
      </c>
      <c r="F478" s="2"/>
      <c r="H478" s="2">
        <f>K478*9.81</f>
        <v>3296.1600000000003</v>
      </c>
      <c r="I478" s="26" t="s">
        <v>68</v>
      </c>
      <c r="J478" t="s">
        <v>64</v>
      </c>
      <c r="K478" s="29">
        <v>336</v>
      </c>
      <c r="L478" s="26">
        <f>B478*H478/2</f>
        <v>161676648.00000003</v>
      </c>
      <c r="V478" t="s">
        <v>30</v>
      </c>
      <c r="W478" t="s">
        <v>523</v>
      </c>
    </row>
    <row r="479" spans="1:10" ht="12.75">
      <c r="A479" t="s">
        <v>914</v>
      </c>
      <c r="B479" s="2">
        <v>814000</v>
      </c>
      <c r="E479" s="2">
        <v>2780</v>
      </c>
      <c r="F479" s="2"/>
      <c r="H479" s="2"/>
      <c r="I479" s="26" t="s">
        <v>524</v>
      </c>
      <c r="J479" t="s">
        <v>64</v>
      </c>
    </row>
    <row r="480" spans="1:10" ht="12.75">
      <c r="A480" t="s">
        <v>916</v>
      </c>
      <c r="F480" s="2"/>
      <c r="H480" s="2"/>
      <c r="I480" s="26" t="s">
        <v>524</v>
      </c>
      <c r="J480" t="s">
        <v>64</v>
      </c>
    </row>
    <row r="481" spans="1:12" ht="12.75">
      <c r="A481" t="s">
        <v>606</v>
      </c>
      <c r="B481" s="2">
        <v>35300</v>
      </c>
      <c r="F481" s="2"/>
      <c r="H481" s="2">
        <f aca="true" t="shared" si="43" ref="H481:H493">K481*9.81</f>
        <v>8829</v>
      </c>
      <c r="I481" s="26" t="s">
        <v>287</v>
      </c>
      <c r="J481" t="s">
        <v>294</v>
      </c>
      <c r="K481" s="29">
        <v>900</v>
      </c>
      <c r="L481" s="26">
        <f>B481*H481/2</f>
        <v>155831850</v>
      </c>
    </row>
    <row r="482" spans="1:12" ht="12.75">
      <c r="A482" t="s">
        <v>607</v>
      </c>
      <c r="B482" s="2">
        <v>392000</v>
      </c>
      <c r="F482" s="2"/>
      <c r="H482" s="2">
        <f t="shared" si="43"/>
        <v>8927.1</v>
      </c>
      <c r="I482" s="26" t="s">
        <v>287</v>
      </c>
      <c r="J482" t="s">
        <v>294</v>
      </c>
      <c r="K482" s="29">
        <v>910</v>
      </c>
      <c r="L482" s="26">
        <f>B482*H482/2</f>
        <v>1749711600</v>
      </c>
    </row>
    <row r="483" spans="1:23" ht="12.75">
      <c r="A483" t="s">
        <v>950</v>
      </c>
      <c r="B483" s="2">
        <v>2940</v>
      </c>
      <c r="E483" s="2">
        <v>210</v>
      </c>
      <c r="F483" s="2"/>
      <c r="H483" s="2">
        <f t="shared" si="43"/>
        <v>1962</v>
      </c>
      <c r="I483" s="26" t="s">
        <v>89</v>
      </c>
      <c r="J483" t="s">
        <v>948</v>
      </c>
      <c r="K483" s="29">
        <v>200</v>
      </c>
      <c r="W483" t="s">
        <v>951</v>
      </c>
    </row>
    <row r="484" spans="1:23" ht="12.75">
      <c r="A484" t="s">
        <v>1061</v>
      </c>
      <c r="B484" s="2">
        <v>2940</v>
      </c>
      <c r="E484" s="2">
        <v>204</v>
      </c>
      <c r="F484" s="2"/>
      <c r="H484" s="2">
        <f t="shared" si="43"/>
        <v>1962</v>
      </c>
      <c r="I484" s="26" t="s">
        <v>89</v>
      </c>
      <c r="J484" t="s">
        <v>948</v>
      </c>
      <c r="K484" s="29">
        <v>200</v>
      </c>
      <c r="P484">
        <v>14.3</v>
      </c>
      <c r="W484" t="s">
        <v>951</v>
      </c>
    </row>
    <row r="485" spans="1:23" ht="12.75">
      <c r="A485" t="s">
        <v>952</v>
      </c>
      <c r="B485" s="2">
        <v>257000</v>
      </c>
      <c r="E485" s="2">
        <v>162</v>
      </c>
      <c r="F485" s="2"/>
      <c r="H485" s="2">
        <f t="shared" si="43"/>
        <v>1952.19</v>
      </c>
      <c r="I485" s="26" t="s">
        <v>918</v>
      </c>
      <c r="J485" t="s">
        <v>32</v>
      </c>
      <c r="K485" s="29">
        <v>199</v>
      </c>
      <c r="P485">
        <v>1210</v>
      </c>
      <c r="W485" t="s">
        <v>953</v>
      </c>
    </row>
    <row r="486" spans="1:23" ht="12.75">
      <c r="A486" t="s">
        <v>954</v>
      </c>
      <c r="B486" s="2">
        <v>304000</v>
      </c>
      <c r="E486" s="2">
        <v>162</v>
      </c>
      <c r="F486" s="2"/>
      <c r="H486" s="2">
        <f t="shared" si="43"/>
        <v>2285.73</v>
      </c>
      <c r="I486" s="26" t="s">
        <v>918</v>
      </c>
      <c r="J486" t="s">
        <v>32</v>
      </c>
      <c r="K486" s="29">
        <v>233</v>
      </c>
      <c r="P486">
        <v>1210</v>
      </c>
      <c r="W486" t="s">
        <v>953</v>
      </c>
    </row>
    <row r="487" spans="1:23" ht="12.75">
      <c r="A487" t="s">
        <v>955</v>
      </c>
      <c r="B487" s="2">
        <v>363000</v>
      </c>
      <c r="E487" s="2">
        <v>216</v>
      </c>
      <c r="F487" s="2"/>
      <c r="H487" s="2">
        <f t="shared" si="43"/>
        <v>2060.1</v>
      </c>
      <c r="I487" s="26" t="s">
        <v>957</v>
      </c>
      <c r="J487" t="s">
        <v>32</v>
      </c>
      <c r="K487" s="29">
        <v>210</v>
      </c>
      <c r="P487">
        <v>1178</v>
      </c>
      <c r="W487" t="s">
        <v>958</v>
      </c>
    </row>
    <row r="488" spans="1:23" ht="12.75">
      <c r="A488" t="s">
        <v>956</v>
      </c>
      <c r="B488" s="2">
        <v>404000</v>
      </c>
      <c r="E488" s="2">
        <v>216</v>
      </c>
      <c r="F488" s="2"/>
      <c r="H488" s="2">
        <f t="shared" si="43"/>
        <v>2324.9700000000003</v>
      </c>
      <c r="I488" s="26" t="s">
        <v>957</v>
      </c>
      <c r="J488" t="s">
        <v>32</v>
      </c>
      <c r="K488" s="29">
        <v>237</v>
      </c>
      <c r="P488">
        <v>1178</v>
      </c>
      <c r="W488" t="s">
        <v>958</v>
      </c>
    </row>
    <row r="489" spans="1:23" ht="12.75">
      <c r="A489" t="s">
        <v>959</v>
      </c>
      <c r="B489" s="2">
        <v>432000</v>
      </c>
      <c r="E489" s="2">
        <v>211</v>
      </c>
      <c r="F489" s="2"/>
      <c r="H489" s="2">
        <f t="shared" si="43"/>
        <v>4237.92</v>
      </c>
      <c r="I489" s="26" t="s">
        <v>957</v>
      </c>
      <c r="J489" t="s">
        <v>32</v>
      </c>
      <c r="K489" s="29">
        <v>432</v>
      </c>
      <c r="P489">
        <v>1837</v>
      </c>
      <c r="W489" t="s">
        <v>961</v>
      </c>
    </row>
    <row r="490" spans="1:23" ht="12.75">
      <c r="A490" t="s">
        <v>960</v>
      </c>
      <c r="B490" s="2">
        <v>500000</v>
      </c>
      <c r="E490" s="2">
        <v>211</v>
      </c>
      <c r="F490" s="2"/>
      <c r="H490" s="2">
        <f t="shared" si="43"/>
        <v>4905</v>
      </c>
      <c r="I490" s="26" t="s">
        <v>957</v>
      </c>
      <c r="J490" t="s">
        <v>32</v>
      </c>
      <c r="K490" s="29">
        <v>500</v>
      </c>
      <c r="P490">
        <v>1867</v>
      </c>
      <c r="W490" t="s">
        <v>961</v>
      </c>
    </row>
    <row r="491" spans="1:23" ht="12.75">
      <c r="A491" t="s">
        <v>962</v>
      </c>
      <c r="B491" s="2">
        <v>814000</v>
      </c>
      <c r="E491" s="2">
        <v>600</v>
      </c>
      <c r="F491" s="2"/>
      <c r="H491" s="2">
        <f t="shared" si="43"/>
        <v>2511.36</v>
      </c>
      <c r="I491" s="26" t="s">
        <v>89</v>
      </c>
      <c r="J491" t="s">
        <v>32</v>
      </c>
      <c r="K491" s="29">
        <v>256</v>
      </c>
      <c r="P491">
        <v>1190</v>
      </c>
      <c r="W491" t="s">
        <v>966</v>
      </c>
    </row>
    <row r="492" spans="1:23" ht="12.75">
      <c r="A492" t="s">
        <v>963</v>
      </c>
      <c r="B492" s="2">
        <v>1000000</v>
      </c>
      <c r="E492" s="2">
        <v>600</v>
      </c>
      <c r="F492" s="2"/>
      <c r="H492" s="2">
        <f t="shared" si="43"/>
        <v>3070.53</v>
      </c>
      <c r="I492" s="26" t="s">
        <v>89</v>
      </c>
      <c r="J492" t="s">
        <v>32</v>
      </c>
      <c r="K492" s="29">
        <v>313</v>
      </c>
      <c r="P492">
        <v>1190</v>
      </c>
      <c r="W492" t="s">
        <v>966</v>
      </c>
    </row>
    <row r="493" spans="1:13" ht="12.75">
      <c r="A493" t="s">
        <v>296</v>
      </c>
      <c r="B493" s="2">
        <v>197100</v>
      </c>
      <c r="E493" s="2">
        <v>585</v>
      </c>
      <c r="F493" s="2">
        <f>(L493/100)/M493</f>
        <v>6960.783600000001</v>
      </c>
      <c r="H493" s="2">
        <f t="shared" si="43"/>
        <v>2472.1200000000003</v>
      </c>
      <c r="I493" s="26" t="s">
        <v>89</v>
      </c>
      <c r="J493" t="s">
        <v>32</v>
      </c>
      <c r="K493" s="29">
        <v>252</v>
      </c>
      <c r="L493" s="26">
        <f>B493*H493/2</f>
        <v>243627426.00000003</v>
      </c>
      <c r="M493" s="2">
        <v>350</v>
      </c>
    </row>
    <row r="494" spans="1:13" ht="12.75">
      <c r="A494" t="s">
        <v>295</v>
      </c>
      <c r="B494" s="2">
        <v>252800</v>
      </c>
      <c r="E494" s="2">
        <v>585</v>
      </c>
      <c r="F494" s="2">
        <f>(L494/100)/M494</f>
        <v>11301.56845714286</v>
      </c>
      <c r="H494" s="2">
        <f aca="true" t="shared" si="44" ref="H494:H501">K494*9.81</f>
        <v>3129.3900000000003</v>
      </c>
      <c r="I494" s="26" t="s">
        <v>89</v>
      </c>
      <c r="J494" t="s">
        <v>32</v>
      </c>
      <c r="K494" s="29">
        <v>319</v>
      </c>
      <c r="L494" s="26">
        <f>B494*H494/2</f>
        <v>395554896.00000006</v>
      </c>
      <c r="M494" s="2">
        <v>350</v>
      </c>
    </row>
    <row r="495" spans="1:23" ht="12.75">
      <c r="A495" t="s">
        <v>964</v>
      </c>
      <c r="B495" s="2">
        <v>745000</v>
      </c>
      <c r="E495" s="2">
        <v>520</v>
      </c>
      <c r="F495" s="2"/>
      <c r="H495" s="2">
        <f t="shared" si="44"/>
        <v>2452.5</v>
      </c>
      <c r="I495" s="26" t="s">
        <v>89</v>
      </c>
      <c r="J495" t="s">
        <v>32</v>
      </c>
      <c r="K495" s="29">
        <v>250</v>
      </c>
      <c r="P495">
        <v>1625</v>
      </c>
      <c r="W495" t="s">
        <v>967</v>
      </c>
    </row>
    <row r="496" spans="1:23" ht="12.75">
      <c r="A496" t="s">
        <v>965</v>
      </c>
      <c r="B496" s="2">
        <v>941000</v>
      </c>
      <c r="E496" s="2">
        <v>520</v>
      </c>
      <c r="F496" s="2"/>
      <c r="H496" s="2">
        <f t="shared" si="44"/>
        <v>3099.96</v>
      </c>
      <c r="I496" s="26" t="s">
        <v>89</v>
      </c>
      <c r="J496" t="s">
        <v>32</v>
      </c>
      <c r="K496" s="29">
        <v>316</v>
      </c>
      <c r="P496">
        <v>1625</v>
      </c>
      <c r="W496" t="s">
        <v>967</v>
      </c>
    </row>
    <row r="497" spans="1:13" ht="12.75">
      <c r="A497" t="s">
        <v>623</v>
      </c>
      <c r="B497" s="2">
        <v>101600</v>
      </c>
      <c r="F497" s="2"/>
      <c r="H497" s="2">
        <f t="shared" si="44"/>
        <v>3276.54</v>
      </c>
      <c r="I497" s="26" t="s">
        <v>524</v>
      </c>
      <c r="J497" t="s">
        <v>32</v>
      </c>
      <c r="K497" s="29">
        <v>334</v>
      </c>
      <c r="L497" s="26">
        <f>B497*H497/2</f>
        <v>166448232</v>
      </c>
      <c r="M497" s="2">
        <v>350</v>
      </c>
    </row>
    <row r="498" spans="1:23" ht="12.75">
      <c r="A498" t="s">
        <v>968</v>
      </c>
      <c r="B498" s="2">
        <v>1412000</v>
      </c>
      <c r="E498" s="2">
        <v>800</v>
      </c>
      <c r="F498" s="2"/>
      <c r="H498" s="2">
        <f t="shared" si="44"/>
        <v>2697.75</v>
      </c>
      <c r="I498" s="26" t="s">
        <v>89</v>
      </c>
      <c r="J498" t="s">
        <v>32</v>
      </c>
      <c r="K498" s="29">
        <v>275</v>
      </c>
      <c r="P498">
        <v>1832</v>
      </c>
      <c r="W498" t="s">
        <v>970</v>
      </c>
    </row>
    <row r="499" spans="1:23" ht="12.75">
      <c r="A499" t="s">
        <v>969</v>
      </c>
      <c r="B499" s="2">
        <v>1628000</v>
      </c>
      <c r="E499" s="2">
        <v>800</v>
      </c>
      <c r="F499" s="2"/>
      <c r="H499" s="2">
        <f t="shared" si="44"/>
        <v>3109.77</v>
      </c>
      <c r="I499" s="26" t="s">
        <v>89</v>
      </c>
      <c r="J499" t="s">
        <v>32</v>
      </c>
      <c r="K499" s="29">
        <v>317</v>
      </c>
      <c r="P499">
        <v>1832</v>
      </c>
      <c r="W499" t="s">
        <v>970</v>
      </c>
    </row>
    <row r="500" spans="1:23" ht="12.75">
      <c r="A500" t="s">
        <v>971</v>
      </c>
      <c r="B500" s="2">
        <v>105000</v>
      </c>
      <c r="E500" s="2">
        <v>800</v>
      </c>
      <c r="F500" s="2"/>
      <c r="H500" s="2">
        <f t="shared" si="44"/>
        <v>3453.1200000000003</v>
      </c>
      <c r="I500" s="26" t="s">
        <v>524</v>
      </c>
      <c r="J500" t="s">
        <v>32</v>
      </c>
      <c r="K500" s="29">
        <v>352</v>
      </c>
      <c r="P500">
        <v>107</v>
      </c>
      <c r="W500" t="s">
        <v>972</v>
      </c>
    </row>
    <row r="501" spans="1:17" ht="12.75">
      <c r="A501" t="s">
        <v>297</v>
      </c>
      <c r="B501" s="2">
        <v>912000</v>
      </c>
      <c r="C501" s="26">
        <v>3670</v>
      </c>
      <c r="D501">
        <v>106.7</v>
      </c>
      <c r="E501" s="2">
        <v>1628</v>
      </c>
      <c r="F501" s="2">
        <f aca="true" t="shared" si="45" ref="F501:F518">(L501/100)/M501</f>
        <v>12184.249027237354</v>
      </c>
      <c r="G501" t="s">
        <v>302</v>
      </c>
      <c r="H501" s="2">
        <f t="shared" si="44"/>
        <v>3433.5</v>
      </c>
      <c r="I501" s="26" t="s">
        <v>89</v>
      </c>
      <c r="J501" t="s">
        <v>32</v>
      </c>
      <c r="K501" s="29">
        <v>350</v>
      </c>
      <c r="L501" s="26">
        <f>B501*H501/2</f>
        <v>1565676000</v>
      </c>
      <c r="M501" s="2">
        <v>1285</v>
      </c>
      <c r="Q501">
        <v>195.4</v>
      </c>
    </row>
    <row r="502" spans="1:23" ht="12.75">
      <c r="A502" t="s">
        <v>906</v>
      </c>
      <c r="B502" s="18">
        <v>833000</v>
      </c>
      <c r="C502" s="26">
        <v>3670</v>
      </c>
      <c r="D502">
        <v>106.7</v>
      </c>
      <c r="E502" s="2">
        <v>1660</v>
      </c>
      <c r="F502" s="2">
        <f t="shared" si="45"/>
        <v>11128.815175097276</v>
      </c>
      <c r="G502" t="s">
        <v>302</v>
      </c>
      <c r="H502" s="2">
        <f aca="true" t="shared" si="46" ref="H502:H510">K502*9.81</f>
        <v>3433.5</v>
      </c>
      <c r="I502" s="26" t="s">
        <v>89</v>
      </c>
      <c r="J502" t="s">
        <v>32</v>
      </c>
      <c r="K502" s="29">
        <v>350</v>
      </c>
      <c r="L502" s="26">
        <f>B502*H502/2</f>
        <v>1430052750</v>
      </c>
      <c r="M502" s="2">
        <v>1285</v>
      </c>
      <c r="P502">
        <v>1125</v>
      </c>
      <c r="W502" t="s">
        <v>973</v>
      </c>
    </row>
    <row r="503" spans="1:11" ht="12.75">
      <c r="A503" t="s">
        <v>906</v>
      </c>
      <c r="B503" s="2">
        <v>1962000</v>
      </c>
      <c r="E503" s="2">
        <v>2180</v>
      </c>
      <c r="H503" s="2">
        <f t="shared" si="46"/>
        <v>4463.55</v>
      </c>
      <c r="I503" s="26" t="s">
        <v>33</v>
      </c>
      <c r="J503" t="s">
        <v>32</v>
      </c>
      <c r="K503" s="26">
        <v>455</v>
      </c>
    </row>
    <row r="504" spans="1:16" ht="12.75">
      <c r="A504" t="s">
        <v>299</v>
      </c>
      <c r="B504" s="2">
        <v>866900</v>
      </c>
      <c r="C504" s="26">
        <v>3670</v>
      </c>
      <c r="D504">
        <v>106.7</v>
      </c>
      <c r="E504" s="2">
        <v>1870</v>
      </c>
      <c r="F504" s="2">
        <f t="shared" si="45"/>
        <v>9761.732509727626</v>
      </c>
      <c r="G504" t="s">
        <v>302</v>
      </c>
      <c r="H504" s="2">
        <f t="shared" si="46"/>
        <v>2893.9500000000003</v>
      </c>
      <c r="I504" s="26" t="s">
        <v>89</v>
      </c>
      <c r="J504" t="s">
        <v>32</v>
      </c>
      <c r="K504" s="29">
        <v>295</v>
      </c>
      <c r="L504" s="26">
        <f>B504*H504/2</f>
        <v>1254382627.5</v>
      </c>
      <c r="M504" s="2">
        <v>1285</v>
      </c>
      <c r="P504">
        <v>1035</v>
      </c>
    </row>
    <row r="505" spans="1:16" ht="12.75">
      <c r="A505" t="s">
        <v>298</v>
      </c>
      <c r="B505" s="2">
        <v>941000</v>
      </c>
      <c r="C505" s="26">
        <v>3670</v>
      </c>
      <c r="D505">
        <v>106.7</v>
      </c>
      <c r="E505" s="2">
        <v>1870</v>
      </c>
      <c r="F505" s="2">
        <f t="shared" si="45"/>
        <v>12032.90019455253</v>
      </c>
      <c r="G505" t="s">
        <v>302</v>
      </c>
      <c r="H505" s="2">
        <f t="shared" si="46"/>
        <v>3286.3500000000004</v>
      </c>
      <c r="I505" s="26" t="s">
        <v>89</v>
      </c>
      <c r="J505" t="s">
        <v>32</v>
      </c>
      <c r="K505" s="29">
        <v>335</v>
      </c>
      <c r="L505" s="26">
        <f>B505*H505/2</f>
        <v>1546227675.0000002</v>
      </c>
      <c r="M505" s="2">
        <v>1285</v>
      </c>
      <c r="P505">
        <v>1035</v>
      </c>
    </row>
    <row r="506" spans="1:11" ht="12.75">
      <c r="A506" t="s">
        <v>907</v>
      </c>
      <c r="B506" s="2">
        <v>294000</v>
      </c>
      <c r="E506" s="2">
        <v>1550</v>
      </c>
      <c r="H506" s="2">
        <f t="shared" si="46"/>
        <v>3521.79</v>
      </c>
      <c r="I506" s="26" t="s">
        <v>89</v>
      </c>
      <c r="J506" t="s">
        <v>32</v>
      </c>
      <c r="K506" s="26">
        <v>359</v>
      </c>
    </row>
    <row r="507" spans="1:23" ht="12.75">
      <c r="A507" t="s">
        <v>661</v>
      </c>
      <c r="B507" s="2">
        <v>19600</v>
      </c>
      <c r="F507" s="2" t="e">
        <f t="shared" si="45"/>
        <v>#DIV/0!</v>
      </c>
      <c r="H507" s="2">
        <f t="shared" si="46"/>
        <v>3737.61</v>
      </c>
      <c r="I507" s="26" t="s">
        <v>660</v>
      </c>
      <c r="J507" t="s">
        <v>32</v>
      </c>
      <c r="K507" s="29">
        <v>381</v>
      </c>
      <c r="L507" s="26">
        <f>B507*H507/2</f>
        <v>36628578</v>
      </c>
      <c r="V507" t="s">
        <v>30</v>
      </c>
      <c r="W507" t="s">
        <v>523</v>
      </c>
    </row>
    <row r="508" spans="1:23" ht="12.75">
      <c r="A508" t="s">
        <v>669</v>
      </c>
      <c r="B508" s="2">
        <v>24500</v>
      </c>
      <c r="F508" s="2" t="e">
        <f t="shared" si="45"/>
        <v>#DIV/0!</v>
      </c>
      <c r="H508" s="2">
        <f t="shared" si="46"/>
        <v>3129.3900000000003</v>
      </c>
      <c r="I508" s="26" t="s">
        <v>31</v>
      </c>
      <c r="J508" t="s">
        <v>670</v>
      </c>
      <c r="K508" s="29">
        <v>319</v>
      </c>
      <c r="L508" s="26">
        <f>B508*H508/2</f>
        <v>38335027.50000001</v>
      </c>
      <c r="V508" t="s">
        <v>30</v>
      </c>
      <c r="W508" t="s">
        <v>523</v>
      </c>
    </row>
    <row r="509" spans="1:23" ht="12.75">
      <c r="A509" t="s">
        <v>663</v>
      </c>
      <c r="B509" s="2">
        <v>197000</v>
      </c>
      <c r="F509" s="2" t="e">
        <f t="shared" si="45"/>
        <v>#DIV/0!</v>
      </c>
      <c r="H509" s="2">
        <f t="shared" si="46"/>
        <v>3031.29</v>
      </c>
      <c r="I509" s="26" t="s">
        <v>660</v>
      </c>
      <c r="J509" t="s">
        <v>32</v>
      </c>
      <c r="K509" s="29">
        <v>309</v>
      </c>
      <c r="L509" s="26">
        <f>B509*H509/2</f>
        <v>298582065</v>
      </c>
      <c r="V509" t="s">
        <v>30</v>
      </c>
      <c r="W509" t="s">
        <v>523</v>
      </c>
    </row>
    <row r="510" spans="1:23" ht="12.75">
      <c r="A510" t="s">
        <v>662</v>
      </c>
      <c r="B510" s="2">
        <v>197000</v>
      </c>
      <c r="F510" s="2" t="e">
        <f t="shared" si="45"/>
        <v>#DIV/0!</v>
      </c>
      <c r="H510" s="2">
        <f t="shared" si="46"/>
        <v>3443.3100000000004</v>
      </c>
      <c r="I510" s="26" t="s">
        <v>660</v>
      </c>
      <c r="J510" t="s">
        <v>32</v>
      </c>
      <c r="K510" s="29">
        <v>351</v>
      </c>
      <c r="L510" s="26">
        <f>B510*H510/2</f>
        <v>339166035.00000006</v>
      </c>
      <c r="V510" t="s">
        <v>30</v>
      </c>
      <c r="W510" t="s">
        <v>523</v>
      </c>
    </row>
    <row r="511" spans="1:23" ht="12.75">
      <c r="A511" t="s">
        <v>301</v>
      </c>
      <c r="B511" s="2">
        <v>7258400</v>
      </c>
      <c r="C511" s="26">
        <v>3676</v>
      </c>
      <c r="D511">
        <v>37</v>
      </c>
      <c r="E511" s="2">
        <v>2453</v>
      </c>
      <c r="F511" s="2">
        <f t="shared" si="45"/>
        <v>10545.107211428573</v>
      </c>
      <c r="G511" t="s">
        <v>869</v>
      </c>
      <c r="H511" s="2">
        <f aca="true" t="shared" si="47" ref="H511:H539">K511*9.81</f>
        <v>3050.9100000000003</v>
      </c>
      <c r="I511" s="26" t="s">
        <v>89</v>
      </c>
      <c r="J511" t="s">
        <v>32</v>
      </c>
      <c r="K511" s="29">
        <v>311</v>
      </c>
      <c r="L511" s="26">
        <f aca="true" t="shared" si="48" ref="L511:L538">B511*H511/2</f>
        <v>11072362572.000002</v>
      </c>
      <c r="M511" s="2">
        <v>10500</v>
      </c>
      <c r="P511">
        <v>10750</v>
      </c>
      <c r="Q511">
        <v>378</v>
      </c>
      <c r="W511" t="s">
        <v>974</v>
      </c>
    </row>
    <row r="512" spans="1:23" ht="12.75">
      <c r="A512" t="s">
        <v>300</v>
      </c>
      <c r="B512" s="2">
        <v>7906860</v>
      </c>
      <c r="C512" s="26">
        <v>3676</v>
      </c>
      <c r="D512">
        <v>37</v>
      </c>
      <c r="E512" s="2">
        <v>2453</v>
      </c>
      <c r="F512" s="2">
        <f t="shared" si="45"/>
        <v>12447.543787714285</v>
      </c>
      <c r="G512" t="s">
        <v>869</v>
      </c>
      <c r="H512" s="2">
        <f t="shared" si="47"/>
        <v>3305.9700000000003</v>
      </c>
      <c r="I512" s="26" t="s">
        <v>89</v>
      </c>
      <c r="J512" t="s">
        <v>32</v>
      </c>
      <c r="K512" s="29">
        <v>337</v>
      </c>
      <c r="L512" s="26">
        <f t="shared" si="48"/>
        <v>13069920977.1</v>
      </c>
      <c r="M512" s="2">
        <v>10500</v>
      </c>
      <c r="P512">
        <v>10750</v>
      </c>
      <c r="Q512">
        <v>378</v>
      </c>
      <c r="W512" t="s">
        <v>974</v>
      </c>
    </row>
    <row r="513" spans="1:23" ht="12.75">
      <c r="A513" t="s">
        <v>975</v>
      </c>
      <c r="B513" s="2">
        <v>7258400</v>
      </c>
      <c r="C513" s="26">
        <v>3676</v>
      </c>
      <c r="D513">
        <v>37</v>
      </c>
      <c r="E513" s="2">
        <v>2453</v>
      </c>
      <c r="F513" s="2">
        <f t="shared" si="45"/>
        <v>10545.107211428573</v>
      </c>
      <c r="G513" t="s">
        <v>869</v>
      </c>
      <c r="H513" s="2">
        <f t="shared" si="47"/>
        <v>3050.9100000000003</v>
      </c>
      <c r="I513" s="26" t="s">
        <v>89</v>
      </c>
      <c r="J513" t="s">
        <v>32</v>
      </c>
      <c r="K513" s="29">
        <v>311</v>
      </c>
      <c r="L513" s="26">
        <f t="shared" si="48"/>
        <v>11072362572.000002</v>
      </c>
      <c r="M513" s="2">
        <v>10500</v>
      </c>
      <c r="P513">
        <v>10750</v>
      </c>
      <c r="Q513">
        <v>378</v>
      </c>
      <c r="W513" t="s">
        <v>977</v>
      </c>
    </row>
    <row r="514" spans="1:23" ht="12.75">
      <c r="A514" t="s">
        <v>976</v>
      </c>
      <c r="B514" s="2">
        <v>7906860</v>
      </c>
      <c r="C514" s="26">
        <v>3676</v>
      </c>
      <c r="D514">
        <v>37</v>
      </c>
      <c r="E514" s="2">
        <v>2453</v>
      </c>
      <c r="F514" s="2">
        <f t="shared" si="45"/>
        <v>12447.543787714285</v>
      </c>
      <c r="G514" t="s">
        <v>869</v>
      </c>
      <c r="H514" s="2">
        <f t="shared" si="47"/>
        <v>3305.9700000000003</v>
      </c>
      <c r="I514" s="26" t="s">
        <v>89</v>
      </c>
      <c r="J514" t="s">
        <v>32</v>
      </c>
      <c r="K514" s="29">
        <v>337</v>
      </c>
      <c r="L514" s="26">
        <f t="shared" si="48"/>
        <v>13069920977.1</v>
      </c>
      <c r="M514" s="2">
        <v>10500</v>
      </c>
      <c r="P514">
        <v>10750</v>
      </c>
      <c r="Q514">
        <v>378</v>
      </c>
      <c r="W514" t="s">
        <v>977</v>
      </c>
    </row>
    <row r="515" spans="1:23" ht="12.75">
      <c r="A515" t="s">
        <v>978</v>
      </c>
      <c r="B515" s="2">
        <v>3824000</v>
      </c>
      <c r="E515" s="2">
        <v>2615</v>
      </c>
      <c r="F515" s="2">
        <f t="shared" si="45"/>
        <v>5555.56182857143</v>
      </c>
      <c r="G515" t="s">
        <v>869</v>
      </c>
      <c r="H515" s="2">
        <f t="shared" si="47"/>
        <v>3050.9100000000003</v>
      </c>
      <c r="I515" s="26" t="s">
        <v>89</v>
      </c>
      <c r="J515" t="s">
        <v>32</v>
      </c>
      <c r="K515" s="29">
        <v>311</v>
      </c>
      <c r="L515" s="26">
        <f t="shared" si="48"/>
        <v>5833339920.000001</v>
      </c>
      <c r="M515" s="2">
        <v>10500</v>
      </c>
      <c r="P515">
        <v>5330</v>
      </c>
      <c r="Q515">
        <v>378</v>
      </c>
      <c r="W515" t="s">
        <v>980</v>
      </c>
    </row>
    <row r="516" spans="1:23" ht="12.75">
      <c r="A516" t="s">
        <v>979</v>
      </c>
      <c r="B516" s="2">
        <v>4148000</v>
      </c>
      <c r="E516" s="2">
        <v>2615</v>
      </c>
      <c r="F516" s="2">
        <f t="shared" si="45"/>
        <v>6549.454971428571</v>
      </c>
      <c r="G516" t="s">
        <v>869</v>
      </c>
      <c r="H516" s="2">
        <f t="shared" si="47"/>
        <v>3315.78</v>
      </c>
      <c r="I516" s="26" t="s">
        <v>89</v>
      </c>
      <c r="J516" t="s">
        <v>32</v>
      </c>
      <c r="K516" s="29">
        <v>338</v>
      </c>
      <c r="L516" s="26">
        <f t="shared" si="48"/>
        <v>6876927720</v>
      </c>
      <c r="M516" s="2">
        <v>10500</v>
      </c>
      <c r="P516">
        <v>5330</v>
      </c>
      <c r="Q516">
        <v>378</v>
      </c>
      <c r="W516" t="s">
        <v>980</v>
      </c>
    </row>
    <row r="517" spans="1:17" ht="12.75">
      <c r="A517" t="s">
        <v>981</v>
      </c>
      <c r="B517" s="2">
        <v>1922000</v>
      </c>
      <c r="E517" s="2">
        <v>2635</v>
      </c>
      <c r="F517" s="2">
        <f t="shared" si="45"/>
        <v>2783.3305714285716</v>
      </c>
      <c r="G517" t="s">
        <v>869</v>
      </c>
      <c r="H517" s="2">
        <f t="shared" si="47"/>
        <v>3041.1000000000004</v>
      </c>
      <c r="I517" s="26" t="s">
        <v>89</v>
      </c>
      <c r="J517" t="s">
        <v>32</v>
      </c>
      <c r="K517" s="29">
        <v>310</v>
      </c>
      <c r="L517" s="26">
        <f t="shared" si="48"/>
        <v>2922497100.0000005</v>
      </c>
      <c r="M517" s="2">
        <v>10500</v>
      </c>
      <c r="P517">
        <v>2200</v>
      </c>
      <c r="Q517">
        <v>378</v>
      </c>
    </row>
    <row r="518" spans="1:17" ht="12.75">
      <c r="A518" t="s">
        <v>982</v>
      </c>
      <c r="B518" s="2">
        <v>2085000</v>
      </c>
      <c r="E518" s="2">
        <v>2635</v>
      </c>
      <c r="F518" s="2">
        <f t="shared" si="45"/>
        <v>3282.355928571429</v>
      </c>
      <c r="G518" t="s">
        <v>869</v>
      </c>
      <c r="H518" s="2">
        <f t="shared" si="47"/>
        <v>3305.9700000000003</v>
      </c>
      <c r="I518" s="26" t="s">
        <v>89</v>
      </c>
      <c r="J518" t="s">
        <v>32</v>
      </c>
      <c r="K518" s="29">
        <v>337</v>
      </c>
      <c r="L518" s="26">
        <f t="shared" si="48"/>
        <v>3446473725.0000005</v>
      </c>
      <c r="M518" s="2">
        <v>10500</v>
      </c>
      <c r="P518">
        <v>2200</v>
      </c>
      <c r="Q518">
        <v>378</v>
      </c>
    </row>
    <row r="519" spans="1:23" ht="12.75">
      <c r="A519" t="s">
        <v>983</v>
      </c>
      <c r="B519" s="2">
        <v>636000</v>
      </c>
      <c r="E519" s="2">
        <v>445</v>
      </c>
      <c r="F519" s="2"/>
      <c r="H519" s="2">
        <f t="shared" si="47"/>
        <v>2256.3</v>
      </c>
      <c r="I519" s="26" t="s">
        <v>89</v>
      </c>
      <c r="J519" t="s">
        <v>948</v>
      </c>
      <c r="K519" s="29">
        <v>230</v>
      </c>
      <c r="L519" s="26">
        <f t="shared" si="48"/>
        <v>717503400</v>
      </c>
      <c r="P519">
        <v>645</v>
      </c>
      <c r="V519" t="s">
        <v>30</v>
      </c>
      <c r="W519" t="s">
        <v>984</v>
      </c>
    </row>
    <row r="520" spans="1:23" ht="12.75">
      <c r="A520" t="s">
        <v>605</v>
      </c>
      <c r="B520" s="2">
        <v>730000</v>
      </c>
      <c r="E520" s="2">
        <v>445</v>
      </c>
      <c r="F520" s="2"/>
      <c r="H520" s="2">
        <f t="shared" si="47"/>
        <v>2589.84</v>
      </c>
      <c r="I520" s="26" t="s">
        <v>89</v>
      </c>
      <c r="J520" t="s">
        <v>948</v>
      </c>
      <c r="K520" s="29">
        <v>264</v>
      </c>
      <c r="L520" s="26">
        <f t="shared" si="48"/>
        <v>945291600</v>
      </c>
      <c r="P520">
        <v>645</v>
      </c>
      <c r="V520" t="s">
        <v>30</v>
      </c>
      <c r="W520" t="s">
        <v>984</v>
      </c>
    </row>
    <row r="521" spans="1:23" ht="12.75">
      <c r="A521" t="s">
        <v>985</v>
      </c>
      <c r="B521" s="2">
        <v>1481000</v>
      </c>
      <c r="E521" s="2">
        <v>750</v>
      </c>
      <c r="F521" s="2"/>
      <c r="H521" s="2">
        <f t="shared" si="47"/>
        <v>2413.26</v>
      </c>
      <c r="I521" s="26" t="s">
        <v>524</v>
      </c>
      <c r="J521" t="s">
        <v>948</v>
      </c>
      <c r="K521" s="29">
        <v>246</v>
      </c>
      <c r="L521" s="26">
        <f t="shared" si="48"/>
        <v>1787019030.0000002</v>
      </c>
      <c r="P521">
        <v>1350</v>
      </c>
      <c r="V521" t="s">
        <v>30</v>
      </c>
      <c r="W521" t="s">
        <v>986</v>
      </c>
    </row>
    <row r="522" spans="1:23" ht="12.75">
      <c r="A522" t="s">
        <v>596</v>
      </c>
      <c r="B522" s="2">
        <v>1677000</v>
      </c>
      <c r="E522" s="2">
        <v>750</v>
      </c>
      <c r="F522" s="2"/>
      <c r="H522" s="2">
        <f t="shared" si="47"/>
        <v>2835.09</v>
      </c>
      <c r="I522" s="26" t="s">
        <v>524</v>
      </c>
      <c r="J522" t="s">
        <v>948</v>
      </c>
      <c r="K522" s="29">
        <v>289</v>
      </c>
      <c r="L522" s="26">
        <f t="shared" si="48"/>
        <v>2377222965</v>
      </c>
      <c r="P522">
        <v>1350</v>
      </c>
      <c r="V522" t="s">
        <v>30</v>
      </c>
      <c r="W522" t="s">
        <v>986</v>
      </c>
    </row>
    <row r="523" spans="1:23" ht="12.75">
      <c r="A523" t="s">
        <v>987</v>
      </c>
      <c r="B523" s="2">
        <v>2221000</v>
      </c>
      <c r="E523" s="2">
        <v>750</v>
      </c>
      <c r="F523" s="2"/>
      <c r="H523" s="2">
        <f t="shared" si="47"/>
        <v>2413.26</v>
      </c>
      <c r="I523" s="26" t="s">
        <v>524</v>
      </c>
      <c r="J523" t="s">
        <v>948</v>
      </c>
      <c r="K523" s="29">
        <v>246</v>
      </c>
      <c r="L523" s="26">
        <f t="shared" si="48"/>
        <v>2679925230.0000005</v>
      </c>
      <c r="P523">
        <v>1960</v>
      </c>
      <c r="V523" t="s">
        <v>30</v>
      </c>
      <c r="W523" t="s">
        <v>989</v>
      </c>
    </row>
    <row r="524" spans="1:23" ht="12.75">
      <c r="A524" t="s">
        <v>988</v>
      </c>
      <c r="B524" s="2">
        <v>2608000</v>
      </c>
      <c r="E524" s="2">
        <v>750</v>
      </c>
      <c r="F524" s="2"/>
      <c r="H524" s="2">
        <f t="shared" si="47"/>
        <v>2835.09</v>
      </c>
      <c r="I524" s="26" t="s">
        <v>524</v>
      </c>
      <c r="J524" t="s">
        <v>948</v>
      </c>
      <c r="K524" s="29">
        <v>289</v>
      </c>
      <c r="L524" s="26">
        <f t="shared" si="48"/>
        <v>3696957360</v>
      </c>
      <c r="P524">
        <v>1960</v>
      </c>
      <c r="V524" t="s">
        <v>30</v>
      </c>
      <c r="W524" t="s">
        <v>989</v>
      </c>
    </row>
    <row r="525" spans="1:23" ht="12.75">
      <c r="A525" t="s">
        <v>990</v>
      </c>
      <c r="B525" s="2">
        <v>883000</v>
      </c>
      <c r="E525" s="2">
        <v>750</v>
      </c>
      <c r="F525" s="2"/>
      <c r="H525" s="2">
        <f t="shared" si="47"/>
        <v>2874.33</v>
      </c>
      <c r="I525" s="26" t="s">
        <v>524</v>
      </c>
      <c r="J525" t="s">
        <v>948</v>
      </c>
      <c r="K525" s="29">
        <v>293</v>
      </c>
      <c r="L525" s="26">
        <f t="shared" si="48"/>
        <v>1269016695</v>
      </c>
      <c r="P525">
        <v>760</v>
      </c>
      <c r="V525" t="s">
        <v>30</v>
      </c>
      <c r="W525" t="s">
        <v>991</v>
      </c>
    </row>
    <row r="526" spans="1:23" ht="12.75">
      <c r="A526" t="s">
        <v>592</v>
      </c>
      <c r="B526" s="2">
        <v>1074000</v>
      </c>
      <c r="F526" s="2"/>
      <c r="H526" s="2">
        <f t="shared" si="47"/>
        <v>3001.86</v>
      </c>
      <c r="I526" s="26" t="s">
        <v>524</v>
      </c>
      <c r="J526" t="s">
        <v>586</v>
      </c>
      <c r="K526" s="29">
        <v>306</v>
      </c>
      <c r="L526" s="26">
        <f t="shared" si="48"/>
        <v>1611998820</v>
      </c>
      <c r="V526" t="s">
        <v>30</v>
      </c>
      <c r="W526" t="s">
        <v>523</v>
      </c>
    </row>
    <row r="527" spans="1:23" ht="12.75">
      <c r="A527" t="s">
        <v>593</v>
      </c>
      <c r="B527" s="2">
        <v>1118000</v>
      </c>
      <c r="F527" s="2"/>
      <c r="H527" s="2">
        <f t="shared" si="47"/>
        <v>3119.5800000000004</v>
      </c>
      <c r="I527" s="26" t="s">
        <v>524</v>
      </c>
      <c r="J527" t="s">
        <v>586</v>
      </c>
      <c r="K527" s="29">
        <v>318</v>
      </c>
      <c r="L527" s="26">
        <f t="shared" si="48"/>
        <v>1743845220.0000002</v>
      </c>
      <c r="V527" t="s">
        <v>30</v>
      </c>
      <c r="W527" t="s">
        <v>523</v>
      </c>
    </row>
    <row r="528" spans="1:23" ht="12.75">
      <c r="A528" t="s">
        <v>594</v>
      </c>
      <c r="B528" s="2">
        <v>1634000</v>
      </c>
      <c r="F528" s="2"/>
      <c r="H528" s="2">
        <f t="shared" si="47"/>
        <v>2962.6200000000003</v>
      </c>
      <c r="I528" s="26" t="s">
        <v>524</v>
      </c>
      <c r="J528" t="s">
        <v>586</v>
      </c>
      <c r="K528" s="29">
        <v>302</v>
      </c>
      <c r="L528" s="26">
        <f t="shared" si="48"/>
        <v>2420460540.0000005</v>
      </c>
      <c r="V528" t="s">
        <v>30</v>
      </c>
      <c r="W528" t="s">
        <v>523</v>
      </c>
    </row>
    <row r="529" spans="1:23" ht="12.75">
      <c r="A529" t="s">
        <v>595</v>
      </c>
      <c r="B529" s="2">
        <v>1697000</v>
      </c>
      <c r="F529" s="2"/>
      <c r="H529" s="2">
        <f t="shared" si="47"/>
        <v>3080.34</v>
      </c>
      <c r="I529" s="26" t="s">
        <v>524</v>
      </c>
      <c r="J529" t="s">
        <v>586</v>
      </c>
      <c r="K529" s="29">
        <v>314</v>
      </c>
      <c r="L529" s="26">
        <f t="shared" si="48"/>
        <v>2613668490</v>
      </c>
      <c r="V529" t="s">
        <v>30</v>
      </c>
      <c r="W529" t="s">
        <v>523</v>
      </c>
    </row>
    <row r="530" spans="1:23" ht="12.75">
      <c r="A530" t="s">
        <v>992</v>
      </c>
      <c r="B530" s="2">
        <v>2363000</v>
      </c>
      <c r="E530" s="2">
        <v>850</v>
      </c>
      <c r="F530" s="2">
        <f aca="true" t="shared" si="49" ref="F530:F543">(L530/100)/M530</f>
        <v>24836.81785714286</v>
      </c>
      <c r="H530" s="2">
        <f t="shared" si="47"/>
        <v>2648.7000000000003</v>
      </c>
      <c r="I530" s="26" t="s">
        <v>524</v>
      </c>
      <c r="J530" t="s">
        <v>64</v>
      </c>
      <c r="K530" s="29">
        <v>270</v>
      </c>
      <c r="L530" s="26">
        <f t="shared" si="48"/>
        <v>3129439050.0000005</v>
      </c>
      <c r="M530" s="2">
        <v>1260</v>
      </c>
      <c r="P530">
        <v>1730</v>
      </c>
      <c r="V530" t="s">
        <v>30</v>
      </c>
      <c r="W530" t="s">
        <v>994</v>
      </c>
    </row>
    <row r="531" spans="1:23" ht="12.75">
      <c r="A531" t="s">
        <v>993</v>
      </c>
      <c r="B531" s="2">
        <v>2648000</v>
      </c>
      <c r="E531" s="2">
        <v>850</v>
      </c>
      <c r="F531" s="2">
        <f t="shared" si="49"/>
        <v>31027.94</v>
      </c>
      <c r="H531" s="2">
        <f t="shared" si="47"/>
        <v>2952.81</v>
      </c>
      <c r="I531" s="26" t="s">
        <v>524</v>
      </c>
      <c r="J531" t="s">
        <v>64</v>
      </c>
      <c r="K531" s="29">
        <v>301</v>
      </c>
      <c r="L531" s="26">
        <f t="shared" si="48"/>
        <v>3909520440</v>
      </c>
      <c r="M531" s="2">
        <v>1260</v>
      </c>
      <c r="P531">
        <v>1730</v>
      </c>
      <c r="V531" t="s">
        <v>30</v>
      </c>
      <c r="W531" t="s">
        <v>994</v>
      </c>
    </row>
    <row r="532" spans="1:23" ht="12.75">
      <c r="A532" t="s">
        <v>995</v>
      </c>
      <c r="B532" s="2">
        <v>902000</v>
      </c>
      <c r="E532" s="2">
        <v>910</v>
      </c>
      <c r="F532" s="2">
        <f t="shared" si="49"/>
        <v>11166.115714285716</v>
      </c>
      <c r="H532" s="2">
        <f t="shared" si="47"/>
        <v>3119.5800000000004</v>
      </c>
      <c r="I532" s="26" t="s">
        <v>524</v>
      </c>
      <c r="J532" t="s">
        <v>64</v>
      </c>
      <c r="K532" s="29">
        <v>318</v>
      </c>
      <c r="L532" s="26">
        <f t="shared" si="48"/>
        <v>1406930580.0000002</v>
      </c>
      <c r="M532" s="2">
        <v>1260</v>
      </c>
      <c r="V532" t="s">
        <v>30</v>
      </c>
      <c r="W532" t="s">
        <v>996</v>
      </c>
    </row>
    <row r="533" spans="1:23" ht="12.75">
      <c r="A533" t="s">
        <v>620</v>
      </c>
      <c r="B533" s="2">
        <v>1471500</v>
      </c>
      <c r="C533" s="26">
        <v>3010</v>
      </c>
      <c r="D533">
        <v>26.2</v>
      </c>
      <c r="E533" s="2">
        <v>1470</v>
      </c>
      <c r="F533" s="2">
        <f t="shared" si="49"/>
        <v>16325.766964285718</v>
      </c>
      <c r="G533" t="s">
        <v>870</v>
      </c>
      <c r="H533" s="2">
        <f t="shared" si="47"/>
        <v>2795.8500000000004</v>
      </c>
      <c r="I533" s="26" t="s">
        <v>524</v>
      </c>
      <c r="J533" t="s">
        <v>64</v>
      </c>
      <c r="K533" s="29">
        <v>285</v>
      </c>
      <c r="L533" s="26">
        <f t="shared" si="48"/>
        <v>2057046637.5000002</v>
      </c>
      <c r="M533" s="2">
        <v>1260</v>
      </c>
      <c r="P533">
        <v>1080</v>
      </c>
      <c r="Q533">
        <v>150</v>
      </c>
      <c r="V533" t="s">
        <v>30</v>
      </c>
      <c r="W533" t="s">
        <v>999</v>
      </c>
    </row>
    <row r="534" spans="1:23" ht="12.75">
      <c r="A534" t="s">
        <v>619</v>
      </c>
      <c r="B534" s="2">
        <v>1638270</v>
      </c>
      <c r="C534" s="26">
        <v>3010</v>
      </c>
      <c r="D534">
        <v>26.2</v>
      </c>
      <c r="E534" s="2">
        <v>1470</v>
      </c>
      <c r="F534" s="2">
        <f t="shared" si="49"/>
        <v>20153.061385714285</v>
      </c>
      <c r="G534" t="s">
        <v>870</v>
      </c>
      <c r="H534" s="2">
        <f t="shared" si="47"/>
        <v>3099.96</v>
      </c>
      <c r="I534" s="26" t="s">
        <v>524</v>
      </c>
      <c r="J534" t="s">
        <v>64</v>
      </c>
      <c r="K534" s="29">
        <v>316</v>
      </c>
      <c r="L534" s="26">
        <f t="shared" si="48"/>
        <v>2539285734.6</v>
      </c>
      <c r="M534" s="2">
        <v>1260</v>
      </c>
      <c r="Q534">
        <v>150</v>
      </c>
      <c r="V534" t="s">
        <v>30</v>
      </c>
      <c r="W534" t="s">
        <v>999</v>
      </c>
    </row>
    <row r="535" spans="1:23" ht="12.75">
      <c r="A535" t="s">
        <v>1000</v>
      </c>
      <c r="B535" s="2">
        <v>4168000</v>
      </c>
      <c r="E535" s="2">
        <v>2100</v>
      </c>
      <c r="F535" s="2">
        <f t="shared" si="49"/>
        <v>47540.50571428572</v>
      </c>
      <c r="H535" s="2">
        <f t="shared" si="47"/>
        <v>2874.33</v>
      </c>
      <c r="I535" s="26" t="s">
        <v>524</v>
      </c>
      <c r="J535" t="s">
        <v>64</v>
      </c>
      <c r="K535" s="29">
        <v>293</v>
      </c>
      <c r="L535" s="26">
        <f t="shared" si="48"/>
        <v>5990103720</v>
      </c>
      <c r="M535" s="2">
        <v>1260</v>
      </c>
      <c r="P535">
        <v>3600</v>
      </c>
      <c r="V535" t="s">
        <v>30</v>
      </c>
      <c r="W535" t="s">
        <v>994</v>
      </c>
    </row>
    <row r="536" spans="1:23" ht="12.75">
      <c r="A536" t="s">
        <v>1001</v>
      </c>
      <c r="B536" s="2">
        <v>4521000</v>
      </c>
      <c r="E536" s="2">
        <v>2100</v>
      </c>
      <c r="F536" s="2">
        <f t="shared" si="49"/>
        <v>55966.75071428572</v>
      </c>
      <c r="H536" s="2">
        <f t="shared" si="47"/>
        <v>3119.5800000000004</v>
      </c>
      <c r="I536" s="26" t="s">
        <v>524</v>
      </c>
      <c r="J536" t="s">
        <v>64</v>
      </c>
      <c r="K536" s="29">
        <v>318</v>
      </c>
      <c r="L536" s="26">
        <f t="shared" si="48"/>
        <v>7051810590.000001</v>
      </c>
      <c r="M536" s="2">
        <v>1260</v>
      </c>
      <c r="P536">
        <v>3600</v>
      </c>
      <c r="V536" t="s">
        <v>30</v>
      </c>
      <c r="W536" t="s">
        <v>1002</v>
      </c>
    </row>
    <row r="537" spans="1:23" ht="12.75">
      <c r="A537" t="s">
        <v>1003</v>
      </c>
      <c r="B537" s="2">
        <v>1147000</v>
      </c>
      <c r="E537" s="2">
        <v>2300</v>
      </c>
      <c r="F537" s="2">
        <f t="shared" si="49"/>
        <v>13216.717142857144</v>
      </c>
      <c r="H537" s="2">
        <f t="shared" si="47"/>
        <v>2903.76</v>
      </c>
      <c r="I537" s="26" t="s">
        <v>524</v>
      </c>
      <c r="J537" t="s">
        <v>64</v>
      </c>
      <c r="K537" s="29">
        <v>296</v>
      </c>
      <c r="L537" s="26">
        <f t="shared" si="48"/>
        <v>1665306360.0000002</v>
      </c>
      <c r="M537" s="2">
        <v>1260</v>
      </c>
      <c r="P537">
        <v>770</v>
      </c>
      <c r="V537" t="s">
        <v>30</v>
      </c>
      <c r="W537" t="s">
        <v>1005</v>
      </c>
    </row>
    <row r="538" spans="1:23" ht="12.75">
      <c r="A538" t="s">
        <v>1004</v>
      </c>
      <c r="B538" s="2">
        <v>1236000</v>
      </c>
      <c r="E538" s="2">
        <v>2300</v>
      </c>
      <c r="F538" s="2">
        <f t="shared" si="49"/>
        <v>15348.91285714286</v>
      </c>
      <c r="H538" s="2">
        <f t="shared" si="47"/>
        <v>3129.3900000000003</v>
      </c>
      <c r="I538" s="26" t="s">
        <v>524</v>
      </c>
      <c r="J538" t="s">
        <v>64</v>
      </c>
      <c r="K538" s="29">
        <v>319</v>
      </c>
      <c r="L538" s="26">
        <f t="shared" si="48"/>
        <v>1933963020.0000002</v>
      </c>
      <c r="M538" s="2">
        <v>1260</v>
      </c>
      <c r="P538">
        <v>770</v>
      </c>
      <c r="V538" t="s">
        <v>30</v>
      </c>
      <c r="W538" t="s">
        <v>1005</v>
      </c>
    </row>
    <row r="539" spans="1:22" ht="12.75">
      <c r="A539" t="s">
        <v>1006</v>
      </c>
      <c r="B539" s="2">
        <v>6276000</v>
      </c>
      <c r="E539" s="2">
        <v>2660</v>
      </c>
      <c r="F539" s="2">
        <f t="shared" si="49"/>
        <v>73539.03</v>
      </c>
      <c r="H539" s="2">
        <f t="shared" si="47"/>
        <v>2952.81</v>
      </c>
      <c r="I539" s="26" t="s">
        <v>524</v>
      </c>
      <c r="J539" t="s">
        <v>64</v>
      </c>
      <c r="K539" s="29">
        <v>301</v>
      </c>
      <c r="L539" s="26">
        <f>B539*H539/2</f>
        <v>9265917780</v>
      </c>
      <c r="M539" s="2">
        <v>1260</v>
      </c>
      <c r="P539">
        <v>4770</v>
      </c>
      <c r="V539" t="s">
        <v>30</v>
      </c>
    </row>
    <row r="540" spans="1:22" ht="12.75">
      <c r="A540" t="s">
        <v>1007</v>
      </c>
      <c r="B540" s="2">
        <v>6717000</v>
      </c>
      <c r="E540" s="2">
        <v>2660</v>
      </c>
      <c r="F540" s="2">
        <f t="shared" si="49"/>
        <v>84197.595</v>
      </c>
      <c r="H540" s="2">
        <f>K540*9.81</f>
        <v>3158.82</v>
      </c>
      <c r="I540" s="26" t="s">
        <v>524</v>
      </c>
      <c r="J540" t="s">
        <v>64</v>
      </c>
      <c r="K540" s="29">
        <v>322</v>
      </c>
      <c r="L540" s="26">
        <f>B540*H540/2</f>
        <v>10608896970</v>
      </c>
      <c r="M540" s="2">
        <v>1260</v>
      </c>
      <c r="P540">
        <v>4770</v>
      </c>
      <c r="V540" t="s">
        <v>30</v>
      </c>
    </row>
    <row r="541" spans="1:23" ht="12.75">
      <c r="A541" t="s">
        <v>621</v>
      </c>
      <c r="B541" s="2">
        <v>7159000</v>
      </c>
      <c r="F541" s="2" t="e">
        <f t="shared" si="49"/>
        <v>#DIV/0!</v>
      </c>
      <c r="H541" s="2">
        <f>K541*9.81</f>
        <v>3580.65</v>
      </c>
      <c r="I541" s="26" t="s">
        <v>525</v>
      </c>
      <c r="J541" t="s">
        <v>64</v>
      </c>
      <c r="K541" s="29">
        <v>365</v>
      </c>
      <c r="L541" s="26">
        <f>B541*H541/2</f>
        <v>12816936675</v>
      </c>
      <c r="V541" t="s">
        <v>30</v>
      </c>
      <c r="W541" t="s">
        <v>1002</v>
      </c>
    </row>
    <row r="542" spans="1:23" ht="12.75">
      <c r="A542" t="s">
        <v>1008</v>
      </c>
      <c r="B542" s="2">
        <v>1590000</v>
      </c>
      <c r="E542" s="2">
        <v>1630</v>
      </c>
      <c r="F542" s="2">
        <f t="shared" si="49"/>
        <v>17888.067857142858</v>
      </c>
      <c r="H542" s="2">
        <f>K542*9.81</f>
        <v>2835.09</v>
      </c>
      <c r="I542" s="26" t="s">
        <v>524</v>
      </c>
      <c r="J542" t="s">
        <v>64</v>
      </c>
      <c r="K542" s="29">
        <v>289</v>
      </c>
      <c r="L542" s="26">
        <f>B542*H542/2</f>
        <v>2253896550</v>
      </c>
      <c r="M542" s="2">
        <v>1260</v>
      </c>
      <c r="P542">
        <v>1070</v>
      </c>
      <c r="V542" t="s">
        <v>30</v>
      </c>
      <c r="W542" t="s">
        <v>1010</v>
      </c>
    </row>
    <row r="543" spans="1:23" ht="12.75">
      <c r="A543" t="s">
        <v>1009</v>
      </c>
      <c r="B543" s="2">
        <v>1745000</v>
      </c>
      <c r="E543" s="2">
        <v>1630</v>
      </c>
      <c r="F543" s="2">
        <f t="shared" si="49"/>
        <v>21465.992857142857</v>
      </c>
      <c r="H543" s="2">
        <f aca="true" t="shared" si="50" ref="H543:H571">K543*9.81</f>
        <v>3099.96</v>
      </c>
      <c r="I543" s="26" t="s">
        <v>524</v>
      </c>
      <c r="J543" t="s">
        <v>64</v>
      </c>
      <c r="K543" s="29">
        <v>316</v>
      </c>
      <c r="L543" s="26">
        <f>B543*H543/2</f>
        <v>2704715100</v>
      </c>
      <c r="M543" s="2">
        <v>1260</v>
      </c>
      <c r="P543">
        <v>1070</v>
      </c>
      <c r="V543" t="s">
        <v>30</v>
      </c>
      <c r="W543" t="s">
        <v>1010</v>
      </c>
    </row>
    <row r="544" spans="1:16" ht="12.75">
      <c r="A544" t="s">
        <v>895</v>
      </c>
      <c r="B544" s="2">
        <v>96100</v>
      </c>
      <c r="D544">
        <v>108.7</v>
      </c>
      <c r="E544" s="2">
        <v>1200</v>
      </c>
      <c r="F544" s="2"/>
      <c r="H544" s="2">
        <f t="shared" si="50"/>
        <v>3924</v>
      </c>
      <c r="I544" s="26" t="s">
        <v>893</v>
      </c>
      <c r="J544" t="s">
        <v>894</v>
      </c>
      <c r="K544" s="29">
        <v>400</v>
      </c>
      <c r="P544">
        <v>183</v>
      </c>
    </row>
    <row r="545" spans="1:12" ht="12.75">
      <c r="A545" t="s">
        <v>566</v>
      </c>
      <c r="B545" s="2">
        <v>68000</v>
      </c>
      <c r="F545" s="2" t="e">
        <f>(L545/100)/M545</f>
        <v>#DIV/0!</v>
      </c>
      <c r="H545" s="2"/>
      <c r="I545" s="26" t="s">
        <v>287</v>
      </c>
      <c r="J545" t="s">
        <v>294</v>
      </c>
      <c r="L545" s="26">
        <f>B545*H545/2</f>
        <v>0</v>
      </c>
    </row>
    <row r="546" spans="1:10" ht="12.75">
      <c r="A546" t="s">
        <v>896</v>
      </c>
      <c r="F546" s="2"/>
      <c r="H546" s="2"/>
      <c r="I546" s="26" t="s">
        <v>228</v>
      </c>
      <c r="J546" t="s">
        <v>525</v>
      </c>
    </row>
    <row r="547" spans="1:9" ht="12.75">
      <c r="A547" t="s">
        <v>897</v>
      </c>
      <c r="F547" s="2"/>
      <c r="H547" s="2"/>
      <c r="I547" t="s">
        <v>898</v>
      </c>
    </row>
    <row r="548" spans="1:12" ht="12.75">
      <c r="A548" t="s">
        <v>571</v>
      </c>
      <c r="B548" s="2">
        <v>1960000</v>
      </c>
      <c r="F548" s="2" t="e">
        <f>(L548/100)/M548</f>
        <v>#DIV/0!</v>
      </c>
      <c r="H548" s="2">
        <f t="shared" si="50"/>
        <v>19620</v>
      </c>
      <c r="I548" s="26" t="s">
        <v>287</v>
      </c>
      <c r="J548" t="s">
        <v>294</v>
      </c>
      <c r="K548" s="29">
        <v>2000</v>
      </c>
      <c r="L548" s="26">
        <f aca="true" t="shared" si="51" ref="L548:L569">B548*H548/2</f>
        <v>19227600000</v>
      </c>
    </row>
    <row r="549" spans="1:16" ht="12.75">
      <c r="A549" t="s">
        <v>1011</v>
      </c>
      <c r="B549" s="2">
        <v>3920000</v>
      </c>
      <c r="D549">
        <v>70</v>
      </c>
      <c r="E549" s="2">
        <v>2929</v>
      </c>
      <c r="F549" s="2">
        <f>(L549/100)/M549</f>
        <v>19998.63157894737</v>
      </c>
      <c r="H549" s="2">
        <f t="shared" si="50"/>
        <v>4071.15</v>
      </c>
      <c r="I549" s="26" t="s">
        <v>303</v>
      </c>
      <c r="J549" t="s">
        <v>32</v>
      </c>
      <c r="K549" s="29">
        <v>415</v>
      </c>
      <c r="L549" s="26">
        <f t="shared" si="51"/>
        <v>7979454000</v>
      </c>
      <c r="M549" s="2">
        <v>3990</v>
      </c>
      <c r="P549">
        <v>3800</v>
      </c>
    </row>
    <row r="550" spans="1:16" ht="12.75">
      <c r="A550" t="s">
        <v>1012</v>
      </c>
      <c r="B550" s="2">
        <f>2*1960000</f>
        <v>3920000</v>
      </c>
      <c r="D550">
        <v>170</v>
      </c>
      <c r="E550" s="2">
        <v>2929</v>
      </c>
      <c r="F550" s="2">
        <f>(L550/100)/M550</f>
        <v>19998.63157894737</v>
      </c>
      <c r="H550" s="2">
        <f t="shared" si="50"/>
        <v>4071.15</v>
      </c>
      <c r="I550" s="26" t="s">
        <v>303</v>
      </c>
      <c r="J550" t="s">
        <v>32</v>
      </c>
      <c r="K550" s="29">
        <v>415</v>
      </c>
      <c r="L550" s="26">
        <f t="shared" si="51"/>
        <v>7979454000</v>
      </c>
      <c r="M550" s="2">
        <v>3990</v>
      </c>
      <c r="P550">
        <v>3800</v>
      </c>
    </row>
    <row r="551" spans="1:16" ht="12.75">
      <c r="A551" t="s">
        <v>1013</v>
      </c>
      <c r="B551" s="2">
        <v>1590000</v>
      </c>
      <c r="D551">
        <v>170</v>
      </c>
      <c r="E551" s="2">
        <v>1232</v>
      </c>
      <c r="F551" s="2">
        <f>(L551/100)/M551</f>
        <v>8991.27067669173</v>
      </c>
      <c r="H551" s="2">
        <f t="shared" si="50"/>
        <v>4512.6</v>
      </c>
      <c r="I551" s="26" t="s">
        <v>33</v>
      </c>
      <c r="J551" t="s">
        <v>32</v>
      </c>
      <c r="K551" s="29">
        <v>460</v>
      </c>
      <c r="L551" s="26">
        <f t="shared" si="51"/>
        <v>3587517000.0000005</v>
      </c>
      <c r="M551" s="2">
        <v>3990</v>
      </c>
      <c r="P551">
        <v>3800</v>
      </c>
    </row>
    <row r="552" spans="1:16" ht="12.75">
      <c r="A552" t="s">
        <v>305</v>
      </c>
      <c r="B552" s="2">
        <v>2040000</v>
      </c>
      <c r="E552" s="2">
        <v>2900</v>
      </c>
      <c r="H552" s="2">
        <f t="shared" si="50"/>
        <v>4071.15</v>
      </c>
      <c r="I552" s="26" t="s">
        <v>303</v>
      </c>
      <c r="J552" t="s">
        <v>32</v>
      </c>
      <c r="K552" s="29">
        <v>415</v>
      </c>
      <c r="L552" s="26">
        <f t="shared" si="51"/>
        <v>4152573000</v>
      </c>
      <c r="M552" s="2">
        <v>2422</v>
      </c>
      <c r="P552">
        <v>2000</v>
      </c>
    </row>
    <row r="553" spans="1:16" ht="12.75">
      <c r="A553" t="s">
        <v>304</v>
      </c>
      <c r="B553" s="2">
        <v>810000</v>
      </c>
      <c r="E553" s="2">
        <v>1220</v>
      </c>
      <c r="F553" s="2">
        <f>(L553/100)/M553</f>
        <v>7562.246284062758</v>
      </c>
      <c r="H553" s="2">
        <f t="shared" si="50"/>
        <v>4522.41</v>
      </c>
      <c r="I553" s="26" t="s">
        <v>33</v>
      </c>
      <c r="J553" t="s">
        <v>32</v>
      </c>
      <c r="K553" s="29">
        <v>461</v>
      </c>
      <c r="L553" s="26">
        <f t="shared" si="51"/>
        <v>1831576050</v>
      </c>
      <c r="M553" s="2">
        <v>2422</v>
      </c>
      <c r="P553">
        <v>2000</v>
      </c>
    </row>
    <row r="554" spans="1:13" ht="12.75">
      <c r="A554" t="s">
        <v>608</v>
      </c>
      <c r="B554" s="2">
        <v>78400</v>
      </c>
      <c r="F554" s="2">
        <f>(L554/100)/M554</f>
        <v>3757.6224</v>
      </c>
      <c r="H554" s="2">
        <f t="shared" si="50"/>
        <v>3355.02</v>
      </c>
      <c r="I554" s="26" t="s">
        <v>524</v>
      </c>
      <c r="J554" t="s">
        <v>64</v>
      </c>
      <c r="K554" s="29">
        <v>342</v>
      </c>
      <c r="L554" s="26">
        <f t="shared" si="51"/>
        <v>131516784</v>
      </c>
      <c r="M554" s="2">
        <v>350</v>
      </c>
    </row>
    <row r="555" spans="1:12" ht="12.75">
      <c r="A555" t="s">
        <v>591</v>
      </c>
      <c r="B555" s="2">
        <v>467600</v>
      </c>
      <c r="H555" s="2">
        <f t="shared" si="50"/>
        <v>2952.81</v>
      </c>
      <c r="I555" s="26" t="s">
        <v>524</v>
      </c>
      <c r="J555" t="s">
        <v>586</v>
      </c>
      <c r="K555" s="29">
        <v>301</v>
      </c>
      <c r="L555" s="26">
        <f t="shared" si="51"/>
        <v>690366978</v>
      </c>
    </row>
    <row r="556" spans="1:12" ht="12.75">
      <c r="A556" t="s">
        <v>609</v>
      </c>
      <c r="B556" s="2">
        <v>78710</v>
      </c>
      <c r="H556" s="2">
        <f t="shared" si="50"/>
        <v>3109.77</v>
      </c>
      <c r="I556" s="26" t="s">
        <v>524</v>
      </c>
      <c r="J556" t="s">
        <v>64</v>
      </c>
      <c r="K556" s="29">
        <v>317</v>
      </c>
      <c r="L556" s="26">
        <f t="shared" si="51"/>
        <v>122384998.35</v>
      </c>
    </row>
    <row r="557" spans="1:12" ht="12.75">
      <c r="A557" t="s">
        <v>603</v>
      </c>
      <c r="B557" s="2">
        <v>5200</v>
      </c>
      <c r="H557" s="2">
        <f t="shared" si="50"/>
        <v>3001.86</v>
      </c>
      <c r="I557" s="26" t="s">
        <v>524</v>
      </c>
      <c r="J557" t="s">
        <v>64</v>
      </c>
      <c r="K557" s="29">
        <v>306</v>
      </c>
      <c r="L557" s="26">
        <f t="shared" si="51"/>
        <v>7804836</v>
      </c>
    </row>
    <row r="558" spans="1:12" ht="12.75">
      <c r="A558" t="s">
        <v>604</v>
      </c>
      <c r="B558" s="2">
        <v>8580</v>
      </c>
      <c r="H558" s="2">
        <f t="shared" si="50"/>
        <v>3070.53</v>
      </c>
      <c r="I558" s="26" t="s">
        <v>524</v>
      </c>
      <c r="J558" t="s">
        <v>64</v>
      </c>
      <c r="K558" s="29">
        <v>313</v>
      </c>
      <c r="L558" s="26">
        <f t="shared" si="51"/>
        <v>13172573.700000001</v>
      </c>
    </row>
    <row r="559" spans="1:22" ht="12.75">
      <c r="A559" t="s">
        <v>680</v>
      </c>
      <c r="F559" s="2" t="e">
        <f aca="true" t="shared" si="52" ref="F559:F569">(L559/100)/M559</f>
        <v>#DIV/0!</v>
      </c>
      <c r="G559" t="s">
        <v>306</v>
      </c>
      <c r="H559" s="2">
        <f t="shared" si="50"/>
        <v>4169.25</v>
      </c>
      <c r="I559" s="26" t="s">
        <v>33</v>
      </c>
      <c r="J559" t="s">
        <v>32</v>
      </c>
      <c r="K559" s="29">
        <v>425</v>
      </c>
      <c r="L559" s="26">
        <f t="shared" si="51"/>
        <v>0</v>
      </c>
      <c r="V559" t="s">
        <v>55</v>
      </c>
    </row>
    <row r="560" spans="1:22" ht="12.75">
      <c r="A560" t="s">
        <v>681</v>
      </c>
      <c r="B560" s="2">
        <v>66666</v>
      </c>
      <c r="F560" s="2" t="e">
        <f t="shared" si="52"/>
        <v>#DIV/0!</v>
      </c>
      <c r="G560" t="s">
        <v>306</v>
      </c>
      <c r="H560" s="2">
        <f t="shared" si="50"/>
        <v>4228.110000000001</v>
      </c>
      <c r="I560" s="26" t="s">
        <v>33</v>
      </c>
      <c r="J560" t="s">
        <v>32</v>
      </c>
      <c r="K560" s="29">
        <v>431</v>
      </c>
      <c r="L560" s="26">
        <f t="shared" si="51"/>
        <v>140935590.63000003</v>
      </c>
      <c r="V560" t="s">
        <v>55</v>
      </c>
    </row>
    <row r="561" spans="1:22" ht="12.75">
      <c r="A561" t="s">
        <v>683</v>
      </c>
      <c r="B561" s="2">
        <v>66666</v>
      </c>
      <c r="F561" s="2" t="e">
        <f t="shared" si="52"/>
        <v>#DIV/0!</v>
      </c>
      <c r="G561" t="s">
        <v>306</v>
      </c>
      <c r="H561" s="2">
        <f t="shared" si="50"/>
        <v>4355.64</v>
      </c>
      <c r="I561" s="26" t="s">
        <v>33</v>
      </c>
      <c r="J561" t="s">
        <v>32</v>
      </c>
      <c r="K561" s="29">
        <v>444</v>
      </c>
      <c r="L561" s="26">
        <f t="shared" si="51"/>
        <v>145186548.12</v>
      </c>
      <c r="V561" t="s">
        <v>55</v>
      </c>
    </row>
    <row r="562" spans="1:22" ht="12.75">
      <c r="A562" t="s">
        <v>684</v>
      </c>
      <c r="B562" s="2">
        <v>66666</v>
      </c>
      <c r="F562" s="2" t="e">
        <f t="shared" si="52"/>
        <v>#DIV/0!</v>
      </c>
      <c r="G562" t="s">
        <v>306</v>
      </c>
      <c r="H562" s="2">
        <f t="shared" si="50"/>
        <v>4355.64</v>
      </c>
      <c r="I562" s="26" t="s">
        <v>33</v>
      </c>
      <c r="J562" t="s">
        <v>32</v>
      </c>
      <c r="K562" s="29">
        <v>444</v>
      </c>
      <c r="L562" s="26">
        <f t="shared" si="51"/>
        <v>145186548.12</v>
      </c>
      <c r="V562" t="s">
        <v>55</v>
      </c>
    </row>
    <row r="563" spans="1:22" ht="12.75">
      <c r="A563" t="s">
        <v>879</v>
      </c>
      <c r="B563" s="2">
        <v>73400</v>
      </c>
      <c r="D563">
        <v>61</v>
      </c>
      <c r="E563" s="2">
        <v>327</v>
      </c>
      <c r="F563" s="2">
        <f t="shared" si="52"/>
        <v>11347.23395744681</v>
      </c>
      <c r="G563" t="s">
        <v>309</v>
      </c>
      <c r="H563" s="2">
        <f t="shared" si="50"/>
        <v>4359.564</v>
      </c>
      <c r="I563" s="26" t="s">
        <v>33</v>
      </c>
      <c r="J563" t="s">
        <v>32</v>
      </c>
      <c r="K563" s="29">
        <v>444.4</v>
      </c>
      <c r="L563" s="26">
        <f t="shared" si="51"/>
        <v>159995998.8</v>
      </c>
      <c r="M563" s="2">
        <v>141</v>
      </c>
      <c r="V563" t="s">
        <v>55</v>
      </c>
    </row>
    <row r="564" spans="1:22" ht="12.75" customHeight="1">
      <c r="A564" t="s">
        <v>682</v>
      </c>
      <c r="B564" s="2">
        <v>66666</v>
      </c>
      <c r="F564" s="2" t="e">
        <f t="shared" si="52"/>
        <v>#DIV/0!</v>
      </c>
      <c r="G564" t="s">
        <v>306</v>
      </c>
      <c r="H564" s="2">
        <f>K564*9.81</f>
        <v>4228.110000000001</v>
      </c>
      <c r="I564" s="26" t="s">
        <v>33</v>
      </c>
      <c r="J564" t="s">
        <v>32</v>
      </c>
      <c r="K564" s="29">
        <v>431</v>
      </c>
      <c r="L564" s="26">
        <f t="shared" si="51"/>
        <v>140935590.63000003</v>
      </c>
      <c r="V564" t="s">
        <v>55</v>
      </c>
    </row>
    <row r="565" spans="1:22" ht="12.75">
      <c r="A565" t="s">
        <v>855</v>
      </c>
      <c r="B565" s="2">
        <v>92500</v>
      </c>
      <c r="F565" s="2">
        <f>(L565/100)/M565</f>
        <v>12123.306026785714</v>
      </c>
      <c r="G565" t="s">
        <v>306</v>
      </c>
      <c r="H565" s="2">
        <f t="shared" si="50"/>
        <v>4403.709</v>
      </c>
      <c r="I565" s="26" t="s">
        <v>33</v>
      </c>
      <c r="J565" t="s">
        <v>32</v>
      </c>
      <c r="K565" s="29">
        <v>448.9</v>
      </c>
      <c r="L565" s="26">
        <f t="shared" si="51"/>
        <v>203671541.25</v>
      </c>
      <c r="M565" s="2">
        <v>168</v>
      </c>
      <c r="V565" t="s">
        <v>55</v>
      </c>
    </row>
    <row r="566" spans="1:22" ht="12.75">
      <c r="A566" t="s">
        <v>640</v>
      </c>
      <c r="B566" s="2">
        <v>92500</v>
      </c>
      <c r="F566" s="2">
        <f t="shared" si="52"/>
        <v>12123.306026785714</v>
      </c>
      <c r="G566" t="s">
        <v>306</v>
      </c>
      <c r="H566" s="2">
        <f>K566*9.81</f>
        <v>4403.709</v>
      </c>
      <c r="I566" s="26" t="s">
        <v>33</v>
      </c>
      <c r="J566" t="s">
        <v>32</v>
      </c>
      <c r="K566" s="29">
        <v>448.9</v>
      </c>
      <c r="L566" s="26">
        <f t="shared" si="51"/>
        <v>203671541.25</v>
      </c>
      <c r="M566" s="2">
        <v>168</v>
      </c>
      <c r="V566" t="s">
        <v>55</v>
      </c>
    </row>
    <row r="567" spans="1:22" ht="12.75">
      <c r="A567" t="s">
        <v>638</v>
      </c>
      <c r="B567" s="2">
        <v>99200</v>
      </c>
      <c r="F567" s="2">
        <f t="shared" si="52"/>
        <v>13062.248571428572</v>
      </c>
      <c r="G567" t="s">
        <v>306</v>
      </c>
      <c r="H567" s="2">
        <f t="shared" si="50"/>
        <v>4424.31</v>
      </c>
      <c r="I567" s="26" t="s">
        <v>33</v>
      </c>
      <c r="J567" t="s">
        <v>32</v>
      </c>
      <c r="K567" s="29">
        <v>451</v>
      </c>
      <c r="L567" s="26">
        <f t="shared" si="51"/>
        <v>219445776.00000003</v>
      </c>
      <c r="M567" s="2">
        <v>168</v>
      </c>
      <c r="V567" t="s">
        <v>307</v>
      </c>
    </row>
    <row r="568" spans="1:22" ht="12.75">
      <c r="A568" t="s">
        <v>641</v>
      </c>
      <c r="B568" s="2">
        <v>99200</v>
      </c>
      <c r="F568" s="2">
        <f t="shared" si="52"/>
        <v>13062.248571428572</v>
      </c>
      <c r="G568" t="s">
        <v>306</v>
      </c>
      <c r="H568" s="2">
        <f>K568*9.81</f>
        <v>4424.31</v>
      </c>
      <c r="I568" s="26" t="s">
        <v>33</v>
      </c>
      <c r="J568" t="s">
        <v>32</v>
      </c>
      <c r="K568" s="29">
        <v>451</v>
      </c>
      <c r="L568" s="26">
        <f t="shared" si="51"/>
        <v>219445776.00000003</v>
      </c>
      <c r="M568" s="2">
        <v>168</v>
      </c>
      <c r="V568" t="s">
        <v>307</v>
      </c>
    </row>
    <row r="569" spans="1:22" ht="12.75">
      <c r="A569" t="s">
        <v>863</v>
      </c>
      <c r="B569" s="2">
        <v>66000</v>
      </c>
      <c r="F569" s="2">
        <f t="shared" si="52"/>
        <v>8330.953846153847</v>
      </c>
      <c r="G569" t="s">
        <v>308</v>
      </c>
      <c r="H569" s="2">
        <f>K569*9.81</f>
        <v>3610.0800000000004</v>
      </c>
      <c r="I569" s="26" t="s">
        <v>33</v>
      </c>
      <c r="J569" t="s">
        <v>32</v>
      </c>
      <c r="K569" s="29">
        <v>368</v>
      </c>
      <c r="L569" s="26">
        <f t="shared" si="51"/>
        <v>119132640.00000001</v>
      </c>
      <c r="M569" s="2">
        <v>143</v>
      </c>
      <c r="V569" t="s">
        <v>78</v>
      </c>
    </row>
    <row r="570" spans="1:22" ht="12.75">
      <c r="A570" t="s">
        <v>639</v>
      </c>
      <c r="B570" s="2">
        <v>20300</v>
      </c>
      <c r="G570" t="s">
        <v>309</v>
      </c>
      <c r="H570" s="2"/>
      <c r="I570" s="26" t="s">
        <v>33</v>
      </c>
      <c r="J570" t="s">
        <v>32</v>
      </c>
      <c r="M570" s="2">
        <v>143</v>
      </c>
      <c r="V570" t="s">
        <v>78</v>
      </c>
    </row>
    <row r="571" spans="1:22" ht="12.75">
      <c r="A571" t="s">
        <v>644</v>
      </c>
      <c r="B571" s="2">
        <v>20300</v>
      </c>
      <c r="G571" t="s">
        <v>309</v>
      </c>
      <c r="H571" s="2">
        <f t="shared" si="50"/>
        <v>3453.1200000000003</v>
      </c>
      <c r="I571" s="26" t="s">
        <v>33</v>
      </c>
      <c r="J571" t="s">
        <v>32</v>
      </c>
      <c r="K571" s="29">
        <v>352</v>
      </c>
      <c r="M571" s="2">
        <v>143</v>
      </c>
      <c r="V571" t="s">
        <v>78</v>
      </c>
    </row>
    <row r="572" spans="1:22" ht="12.75">
      <c r="A572" t="s">
        <v>642</v>
      </c>
      <c r="B572" s="2">
        <v>20300</v>
      </c>
      <c r="G572" t="s">
        <v>309</v>
      </c>
      <c r="H572" s="2">
        <f>K572*9.81</f>
        <v>3904.38</v>
      </c>
      <c r="I572" s="26" t="s">
        <v>33</v>
      </c>
      <c r="J572" t="s">
        <v>32</v>
      </c>
      <c r="K572" s="29">
        <v>398</v>
      </c>
      <c r="M572" s="2">
        <v>143</v>
      </c>
      <c r="V572" t="s">
        <v>78</v>
      </c>
    </row>
    <row r="573" spans="1:22" ht="12.75">
      <c r="A573" t="s">
        <v>645</v>
      </c>
      <c r="B573" s="2">
        <v>110100</v>
      </c>
      <c r="D573">
        <v>375</v>
      </c>
      <c r="E573" s="2">
        <v>441</v>
      </c>
      <c r="F573" s="2"/>
      <c r="G573" t="s">
        <v>308</v>
      </c>
      <c r="H573" s="2">
        <f>K573*9.81</f>
        <v>4576.365</v>
      </c>
      <c r="I573" s="26" t="s">
        <v>33</v>
      </c>
      <c r="J573" t="s">
        <v>32</v>
      </c>
      <c r="K573" s="29">
        <v>466.5</v>
      </c>
      <c r="L573" s="26">
        <f>B573*H573/2</f>
        <v>251928893.25</v>
      </c>
      <c r="M573" s="2">
        <v>290</v>
      </c>
      <c r="V573" t="s">
        <v>55</v>
      </c>
    </row>
    <row r="574" spans="1:22" ht="12.75">
      <c r="A574" t="s">
        <v>647</v>
      </c>
      <c r="B574" s="2">
        <v>155700</v>
      </c>
      <c r="F574" s="2"/>
      <c r="H574" s="2">
        <f>K574*9.81</f>
        <v>4414.5</v>
      </c>
      <c r="I574" s="26" t="s">
        <v>33</v>
      </c>
      <c r="J574" t="s">
        <v>32</v>
      </c>
      <c r="K574" s="29">
        <v>450</v>
      </c>
      <c r="L574" s="26">
        <f>B574*H574/2</f>
        <v>343668825</v>
      </c>
      <c r="M574" s="2">
        <v>168</v>
      </c>
      <c r="V574" t="s">
        <v>55</v>
      </c>
    </row>
    <row r="575" spans="1:22" ht="12.75">
      <c r="A575" t="s">
        <v>646</v>
      </c>
      <c r="B575" s="2">
        <v>110800</v>
      </c>
      <c r="F575" s="2"/>
      <c r="H575" s="2">
        <f>K575*9.81</f>
        <v>4414.5</v>
      </c>
      <c r="I575" s="26" t="s">
        <v>33</v>
      </c>
      <c r="J575" t="s">
        <v>32</v>
      </c>
      <c r="K575" s="29">
        <v>450</v>
      </c>
      <c r="L575" s="26">
        <f>B575*H575/2</f>
        <v>244563300</v>
      </c>
      <c r="M575" s="2">
        <v>168</v>
      </c>
      <c r="V575" t="s">
        <v>55</v>
      </c>
    </row>
    <row r="576" spans="1:8" ht="14.25" customHeight="1">
      <c r="A576" t="s">
        <v>837</v>
      </c>
      <c r="F576" s="2"/>
      <c r="H576" s="2"/>
    </row>
    <row r="577" spans="1:8" ht="14.25" customHeight="1">
      <c r="A577" t="s">
        <v>838</v>
      </c>
      <c r="F577" s="2"/>
      <c r="H577" s="2"/>
    </row>
    <row r="578" spans="1:22" ht="12.75">
      <c r="A578" t="s">
        <v>687</v>
      </c>
      <c r="B578" s="2">
        <v>260000</v>
      </c>
      <c r="F578" s="2"/>
      <c r="H578" s="2">
        <f>K578*9.81</f>
        <v>4610.7</v>
      </c>
      <c r="I578" s="26" t="s">
        <v>33</v>
      </c>
      <c r="J578" t="s">
        <v>32</v>
      </c>
      <c r="K578" s="29">
        <v>470</v>
      </c>
      <c r="L578" s="26">
        <f>B578*H578/2</f>
        <v>599391000</v>
      </c>
      <c r="M578" s="2">
        <v>168</v>
      </c>
      <c r="V578" t="s">
        <v>55</v>
      </c>
    </row>
    <row r="579" spans="1:22" ht="12.75">
      <c r="A579" t="s">
        <v>643</v>
      </c>
      <c r="B579" s="2">
        <v>0.441</v>
      </c>
      <c r="H579" s="2">
        <f>K579*9.81</f>
        <v>2776.23</v>
      </c>
      <c r="I579" s="26" t="s">
        <v>585</v>
      </c>
      <c r="J579" t="s">
        <v>586</v>
      </c>
      <c r="K579" s="29">
        <v>283</v>
      </c>
      <c r="L579" s="26">
        <f>B579*H579/2</f>
        <v>612.158715</v>
      </c>
      <c r="V579" t="s">
        <v>55</v>
      </c>
    </row>
    <row r="580" spans="1:22" ht="12.75">
      <c r="A580" t="s">
        <v>649</v>
      </c>
      <c r="B580" s="2">
        <v>2201000</v>
      </c>
      <c r="F580" s="2">
        <f>(L580/100)/M580</f>
        <v>1440.8380903846155</v>
      </c>
      <c r="H580" s="2">
        <f aca="true" t="shared" si="53" ref="H580:H589">K580*9.81</f>
        <v>3404.07</v>
      </c>
      <c r="I580" s="26" t="s">
        <v>33</v>
      </c>
      <c r="J580" t="s">
        <v>32</v>
      </c>
      <c r="K580" s="29">
        <v>347</v>
      </c>
      <c r="L580" s="26">
        <f>B580*H580/2</f>
        <v>3746179035</v>
      </c>
      <c r="M580" s="2">
        <v>26000</v>
      </c>
      <c r="V580" t="s">
        <v>313</v>
      </c>
    </row>
    <row r="581" spans="1:22" ht="12.75">
      <c r="A581" t="s">
        <v>648</v>
      </c>
      <c r="B581" s="2">
        <v>2201000</v>
      </c>
      <c r="F581" s="2">
        <f>(L581/100)/M581</f>
        <v>1889.283375</v>
      </c>
      <c r="H581" s="2">
        <f t="shared" si="53"/>
        <v>4463.55</v>
      </c>
      <c r="I581" s="26" t="s">
        <v>33</v>
      </c>
      <c r="J581" t="s">
        <v>32</v>
      </c>
      <c r="K581" s="29">
        <v>455</v>
      </c>
      <c r="L581" s="26">
        <f>B581*H581/2</f>
        <v>4912136775</v>
      </c>
      <c r="M581" s="2">
        <v>26000</v>
      </c>
      <c r="V581" t="s">
        <v>313</v>
      </c>
    </row>
    <row r="582" spans="1:22" ht="12.75">
      <c r="A582" t="s">
        <v>310</v>
      </c>
      <c r="B582" s="2">
        <v>912000</v>
      </c>
      <c r="E582" s="2">
        <v>485</v>
      </c>
      <c r="H582" s="2">
        <f t="shared" si="53"/>
        <v>2197.44</v>
      </c>
      <c r="I582" s="26" t="s">
        <v>31</v>
      </c>
      <c r="J582" t="s">
        <v>32</v>
      </c>
      <c r="K582" s="29">
        <v>224</v>
      </c>
      <c r="V582" t="s">
        <v>311</v>
      </c>
    </row>
    <row r="583" spans="1:22" ht="12.75">
      <c r="A583" t="s">
        <v>841</v>
      </c>
      <c r="B583" s="2" t="s">
        <v>842</v>
      </c>
      <c r="E583" s="2">
        <v>485</v>
      </c>
      <c r="H583" s="2">
        <v>2500</v>
      </c>
      <c r="I583" s="26" t="s">
        <v>31</v>
      </c>
      <c r="J583" t="s">
        <v>32</v>
      </c>
      <c r="K583" s="29">
        <f>H583/9.81</f>
        <v>254.841997961264</v>
      </c>
      <c r="M583" s="2">
        <v>1146</v>
      </c>
      <c r="V583" t="s">
        <v>311</v>
      </c>
    </row>
    <row r="584" spans="1:22" ht="12.75">
      <c r="A584" t="s">
        <v>697</v>
      </c>
      <c r="B584" s="2">
        <v>1054000</v>
      </c>
      <c r="E584" s="2">
        <v>485</v>
      </c>
      <c r="H584" s="2">
        <f t="shared" si="53"/>
        <v>2962.6200000000003</v>
      </c>
      <c r="I584" s="26" t="s">
        <v>31</v>
      </c>
      <c r="J584" t="s">
        <v>32</v>
      </c>
      <c r="K584" s="29">
        <v>302</v>
      </c>
      <c r="V584" t="s">
        <v>311</v>
      </c>
    </row>
    <row r="585" spans="1:22" ht="12.75">
      <c r="A585" t="s">
        <v>653</v>
      </c>
      <c r="B585" s="2">
        <v>2891330</v>
      </c>
      <c r="C585" s="26">
        <v>972</v>
      </c>
      <c r="D585">
        <v>21.5</v>
      </c>
      <c r="E585" s="2">
        <v>1005</v>
      </c>
      <c r="G585" t="s">
        <v>308</v>
      </c>
      <c r="H585" s="2">
        <f t="shared" si="53"/>
        <v>3580.65</v>
      </c>
      <c r="I585" s="26" t="s">
        <v>33</v>
      </c>
      <c r="J585" t="s">
        <v>32</v>
      </c>
      <c r="K585" s="29">
        <v>365</v>
      </c>
      <c r="M585" s="2">
        <v>6900</v>
      </c>
      <c r="P585">
        <v>6735</v>
      </c>
      <c r="V585" t="s">
        <v>843</v>
      </c>
    </row>
    <row r="586" spans="1:22" ht="12.75">
      <c r="A586" t="s">
        <v>652</v>
      </c>
      <c r="B586" s="2">
        <v>3313910</v>
      </c>
      <c r="C586" s="26">
        <v>972</v>
      </c>
      <c r="D586">
        <v>21.5</v>
      </c>
      <c r="E586" s="2">
        <v>1005</v>
      </c>
      <c r="G586" t="s">
        <v>308</v>
      </c>
      <c r="H586" s="2">
        <f t="shared" si="53"/>
        <v>4022.1000000000004</v>
      </c>
      <c r="I586" s="26" t="s">
        <v>33</v>
      </c>
      <c r="J586" t="s">
        <v>32</v>
      </c>
      <c r="K586" s="29">
        <v>410</v>
      </c>
      <c r="M586" s="2">
        <v>6900</v>
      </c>
      <c r="P586">
        <v>6735</v>
      </c>
      <c r="V586" t="s">
        <v>843</v>
      </c>
    </row>
    <row r="587" spans="1:22" ht="12.75">
      <c r="A587" t="s">
        <v>930</v>
      </c>
      <c r="B587" s="2">
        <v>667230</v>
      </c>
      <c r="D587">
        <v>8</v>
      </c>
      <c r="E587" s="2">
        <v>360</v>
      </c>
      <c r="G587" t="s">
        <v>935</v>
      </c>
      <c r="H587" s="2">
        <f>K587*9.81</f>
        <v>2432.88</v>
      </c>
      <c r="I587" s="26" t="s">
        <v>31</v>
      </c>
      <c r="J587" t="s">
        <v>32</v>
      </c>
      <c r="K587" s="29">
        <v>248</v>
      </c>
      <c r="P587">
        <v>910</v>
      </c>
      <c r="V587" t="s">
        <v>454</v>
      </c>
    </row>
    <row r="588" spans="1:22" ht="12.75">
      <c r="A588" t="s">
        <v>931</v>
      </c>
      <c r="B588" s="2">
        <v>773990</v>
      </c>
      <c r="D588">
        <v>8</v>
      </c>
      <c r="E588" s="2">
        <v>360</v>
      </c>
      <c r="G588" t="s">
        <v>935</v>
      </c>
      <c r="H588" s="2">
        <f t="shared" si="53"/>
        <v>2825.28</v>
      </c>
      <c r="I588" s="26" t="s">
        <v>31</v>
      </c>
      <c r="J588" t="s">
        <v>32</v>
      </c>
      <c r="K588" s="29">
        <v>288</v>
      </c>
      <c r="P588">
        <v>910</v>
      </c>
      <c r="V588" t="s">
        <v>454</v>
      </c>
    </row>
    <row r="589" spans="1:22" ht="12.75">
      <c r="A589" t="s">
        <v>936</v>
      </c>
      <c r="B589" s="2">
        <v>889640</v>
      </c>
      <c r="D589">
        <v>12</v>
      </c>
      <c r="E589" s="2">
        <v>480</v>
      </c>
      <c r="G589" t="s">
        <v>938</v>
      </c>
      <c r="H589" s="2">
        <f t="shared" si="53"/>
        <v>2501.55</v>
      </c>
      <c r="I589" s="26" t="s">
        <v>31</v>
      </c>
      <c r="J589" t="s">
        <v>32</v>
      </c>
      <c r="K589" s="29">
        <v>255</v>
      </c>
      <c r="P589">
        <v>1150</v>
      </c>
      <c r="V589" t="s">
        <v>454</v>
      </c>
    </row>
    <row r="590" spans="1:22" ht="12.75">
      <c r="A590" t="s">
        <v>937</v>
      </c>
      <c r="B590" s="2">
        <v>1054220</v>
      </c>
      <c r="D590">
        <v>12</v>
      </c>
      <c r="E590" s="2">
        <v>480</v>
      </c>
      <c r="G590" t="s">
        <v>938</v>
      </c>
      <c r="H590" s="2">
        <f>K590*9.81</f>
        <v>2962.6200000000003</v>
      </c>
      <c r="I590" s="26" t="s">
        <v>31</v>
      </c>
      <c r="J590" t="s">
        <v>32</v>
      </c>
      <c r="K590" s="29">
        <v>302</v>
      </c>
      <c r="P590">
        <v>1150</v>
      </c>
      <c r="V590" t="s">
        <v>454</v>
      </c>
    </row>
    <row r="591" spans="1:11" ht="12.75">
      <c r="A591" t="s">
        <v>726</v>
      </c>
      <c r="B591" s="2">
        <v>400</v>
      </c>
      <c r="H591" s="2">
        <f>K591*9.81</f>
        <v>3122.523</v>
      </c>
      <c r="I591" s="26" t="s">
        <v>68</v>
      </c>
      <c r="J591" t="s">
        <v>725</v>
      </c>
      <c r="K591" s="29">
        <v>318.3</v>
      </c>
    </row>
    <row r="592" spans="1:10" ht="13.5" customHeight="1">
      <c r="A592" t="s">
        <v>441</v>
      </c>
      <c r="H592" s="2"/>
      <c r="I592" s="26" t="s">
        <v>33</v>
      </c>
      <c r="J592" t="s">
        <v>442</v>
      </c>
    </row>
    <row r="593" spans="1:10" ht="14.25" customHeight="1">
      <c r="A593" t="s">
        <v>736</v>
      </c>
      <c r="B593" s="2">
        <v>0.083</v>
      </c>
      <c r="H593" s="2"/>
      <c r="I593" s="26" t="s">
        <v>233</v>
      </c>
      <c r="J593">
        <v>1600</v>
      </c>
    </row>
    <row r="594" spans="1:10" ht="14.25" customHeight="1">
      <c r="A594" t="s">
        <v>733</v>
      </c>
      <c r="B594" s="2">
        <v>0.02</v>
      </c>
      <c r="H594" s="2"/>
      <c r="I594" s="26" t="s">
        <v>233</v>
      </c>
      <c r="J594">
        <v>1250</v>
      </c>
    </row>
    <row r="595" spans="1:10" ht="14.25" customHeight="1">
      <c r="A595" t="s">
        <v>734</v>
      </c>
      <c r="B595" s="2">
        <v>0.03</v>
      </c>
      <c r="H595" s="2"/>
      <c r="I595" s="26" t="s">
        <v>233</v>
      </c>
      <c r="J595">
        <v>1250</v>
      </c>
    </row>
    <row r="596" spans="1:10" ht="14.25" customHeight="1">
      <c r="A596" t="s">
        <v>735</v>
      </c>
      <c r="B596" s="2">
        <v>0.04</v>
      </c>
      <c r="H596" s="2"/>
      <c r="I596" s="26" t="s">
        <v>233</v>
      </c>
      <c r="J596">
        <v>1500</v>
      </c>
    </row>
    <row r="597" spans="1:13" ht="14.25" customHeight="1">
      <c r="A597" t="s">
        <v>452</v>
      </c>
      <c r="F597">
        <v>5.7</v>
      </c>
      <c r="H597" s="2">
        <f>K597*9.81</f>
        <v>196200</v>
      </c>
      <c r="K597" s="29">
        <v>20000</v>
      </c>
      <c r="M597" s="2">
        <v>1033</v>
      </c>
    </row>
    <row r="598" spans="1:13" ht="14.25" customHeight="1">
      <c r="A598" t="s">
        <v>452</v>
      </c>
      <c r="F598">
        <v>11.5</v>
      </c>
      <c r="H598" s="2">
        <f>K598*9.81</f>
        <v>490500</v>
      </c>
      <c r="K598" s="29">
        <v>50000</v>
      </c>
      <c r="M598" s="2">
        <v>515</v>
      </c>
    </row>
    <row r="599" spans="1:10" ht="14.25" customHeight="1">
      <c r="A599" t="s">
        <v>704</v>
      </c>
      <c r="B599" s="2">
        <v>22000</v>
      </c>
      <c r="H599" s="2"/>
      <c r="I599" s="26" t="s">
        <v>89</v>
      </c>
      <c r="J599" t="s">
        <v>32</v>
      </c>
    </row>
    <row r="600" spans="1:22" ht="14.25" customHeight="1">
      <c r="A600" t="s">
        <v>319</v>
      </c>
      <c r="H600" s="2">
        <f>K600*9.81</f>
        <v>3070.53</v>
      </c>
      <c r="I600" s="26" t="s">
        <v>68</v>
      </c>
      <c r="J600" t="s">
        <v>64</v>
      </c>
      <c r="K600" s="29">
        <v>313</v>
      </c>
      <c r="V600" t="s">
        <v>320</v>
      </c>
    </row>
    <row r="601" spans="1:22" ht="14.25" customHeight="1">
      <c r="A601" t="s">
        <v>321</v>
      </c>
      <c r="H601" s="2">
        <f>K601*9.81</f>
        <v>2648.7000000000003</v>
      </c>
      <c r="I601" s="26" t="s">
        <v>68</v>
      </c>
      <c r="J601" t="s">
        <v>64</v>
      </c>
      <c r="K601" s="29">
        <v>270</v>
      </c>
      <c r="V601" t="s">
        <v>322</v>
      </c>
    </row>
    <row r="602" spans="1:22" ht="14.25" customHeight="1">
      <c r="A602" t="s">
        <v>872</v>
      </c>
      <c r="D602">
        <v>68.8</v>
      </c>
      <c r="F602" s="2">
        <f>(L602/100)/M602</f>
        <v>0</v>
      </c>
      <c r="H602" s="2">
        <v>4650</v>
      </c>
      <c r="I602" s="26" t="s">
        <v>33</v>
      </c>
      <c r="J602" t="s">
        <v>32</v>
      </c>
      <c r="K602" s="29">
        <f>H602/9.81</f>
        <v>474.00611620795104</v>
      </c>
      <c r="L602" s="26">
        <f>B602*H602/2</f>
        <v>0</v>
      </c>
      <c r="M602" s="2">
        <v>3600</v>
      </c>
      <c r="V602" t="s">
        <v>522</v>
      </c>
    </row>
    <row r="603" spans="1:22" ht="14.25" customHeight="1">
      <c r="A603" t="s">
        <v>871</v>
      </c>
      <c r="B603" s="2">
        <v>2183000</v>
      </c>
      <c r="D603">
        <v>68.8</v>
      </c>
      <c r="E603" s="2">
        <v>1980</v>
      </c>
      <c r="F603" s="2">
        <f>(L603/100)/M603</f>
        <v>13458.877187500002</v>
      </c>
      <c r="G603" t="s">
        <v>308</v>
      </c>
      <c r="H603" s="2">
        <f>K603*9.81</f>
        <v>4439.025000000001</v>
      </c>
      <c r="I603" s="26" t="s">
        <v>33</v>
      </c>
      <c r="J603" t="s">
        <v>32</v>
      </c>
      <c r="K603" s="29">
        <v>452.5</v>
      </c>
      <c r="L603" s="26">
        <f>B603*H603/2</f>
        <v>4845195787.500001</v>
      </c>
      <c r="M603" s="2">
        <v>3600</v>
      </c>
      <c r="V603" t="s">
        <v>313</v>
      </c>
    </row>
    <row r="604" spans="1:22" ht="14.25" customHeight="1">
      <c r="A604" t="s">
        <v>856</v>
      </c>
      <c r="B604" s="2">
        <v>1863000</v>
      </c>
      <c r="E604" s="2">
        <v>1551</v>
      </c>
      <c r="F604" s="2"/>
      <c r="H604" s="2">
        <v>4650</v>
      </c>
      <c r="I604" s="26" t="s">
        <v>33</v>
      </c>
      <c r="J604" t="s">
        <v>32</v>
      </c>
      <c r="K604" s="29">
        <v>455</v>
      </c>
      <c r="L604" s="26">
        <f aca="true" t="shared" si="54" ref="L604:L612">B604*H604/2</f>
        <v>4331475000</v>
      </c>
      <c r="V604" t="s">
        <v>522</v>
      </c>
    </row>
    <row r="605" spans="1:22" ht="14.25" customHeight="1">
      <c r="A605" t="s">
        <v>651</v>
      </c>
      <c r="B605" s="2">
        <v>2278000</v>
      </c>
      <c r="F605" s="2"/>
      <c r="H605" s="2">
        <f aca="true" t="shared" si="55" ref="H605:H610">K605*9.81</f>
        <v>3561.03</v>
      </c>
      <c r="I605" s="26" t="s">
        <v>33</v>
      </c>
      <c r="J605" t="s">
        <v>32</v>
      </c>
      <c r="K605" s="29">
        <v>363</v>
      </c>
      <c r="L605" s="26">
        <f t="shared" si="54"/>
        <v>4056013170</v>
      </c>
      <c r="V605" t="s">
        <v>313</v>
      </c>
    </row>
    <row r="606" spans="1:22" ht="14.25" customHeight="1">
      <c r="A606" t="s">
        <v>650</v>
      </c>
      <c r="B606" s="2">
        <v>2090650</v>
      </c>
      <c r="E606" s="2">
        <v>2250</v>
      </c>
      <c r="F606" s="2"/>
      <c r="H606" s="2">
        <f t="shared" si="55"/>
        <v>4443.93</v>
      </c>
      <c r="I606" s="26" t="s">
        <v>33</v>
      </c>
      <c r="J606" t="s">
        <v>32</v>
      </c>
      <c r="K606" s="29">
        <v>453</v>
      </c>
      <c r="L606" s="26">
        <f t="shared" si="54"/>
        <v>4645351127.25</v>
      </c>
      <c r="V606" t="s">
        <v>313</v>
      </c>
    </row>
    <row r="607" spans="1:22" ht="14.25" customHeight="1">
      <c r="A607" t="s">
        <v>944</v>
      </c>
      <c r="B607" s="2">
        <v>2090650</v>
      </c>
      <c r="D607">
        <v>69</v>
      </c>
      <c r="E607">
        <v>1895</v>
      </c>
      <c r="F607" s="2"/>
      <c r="G607" t="s">
        <v>946</v>
      </c>
      <c r="H607" s="2">
        <f t="shared" si="55"/>
        <v>4463.55</v>
      </c>
      <c r="I607" s="26" t="s">
        <v>33</v>
      </c>
      <c r="J607" t="s">
        <v>32</v>
      </c>
      <c r="K607" s="29">
        <v>455</v>
      </c>
      <c r="L607" s="26">
        <f>B607*H607/2</f>
        <v>4665860403.75</v>
      </c>
      <c r="P607">
        <v>3525</v>
      </c>
      <c r="V607" t="s">
        <v>313</v>
      </c>
    </row>
    <row r="608" spans="1:22" ht="14.25" customHeight="1">
      <c r="A608" t="s">
        <v>945</v>
      </c>
      <c r="B608" s="2">
        <v>1663630</v>
      </c>
      <c r="D608">
        <v>69</v>
      </c>
      <c r="E608">
        <v>1895</v>
      </c>
      <c r="F608" s="2"/>
      <c r="G608" t="s">
        <v>946</v>
      </c>
      <c r="H608" s="2">
        <f t="shared" si="55"/>
        <v>3541.4100000000003</v>
      </c>
      <c r="I608" s="26" t="s">
        <v>33</v>
      </c>
      <c r="J608" t="s">
        <v>32</v>
      </c>
      <c r="K608" s="29">
        <v>361</v>
      </c>
      <c r="L608" s="26">
        <f t="shared" si="54"/>
        <v>2945797959.15</v>
      </c>
      <c r="P608">
        <v>3525</v>
      </c>
      <c r="V608" t="s">
        <v>313</v>
      </c>
    </row>
    <row r="609" spans="1:22" ht="14.25" customHeight="1">
      <c r="A609" t="s">
        <v>657</v>
      </c>
      <c r="B609" s="2">
        <v>3728700</v>
      </c>
      <c r="F609" s="2"/>
      <c r="H609" s="2">
        <f t="shared" si="55"/>
        <v>4041.7200000000003</v>
      </c>
      <c r="I609" s="26" t="s">
        <v>33</v>
      </c>
      <c r="J609" t="s">
        <v>32</v>
      </c>
      <c r="K609" s="29">
        <v>412</v>
      </c>
      <c r="L609" s="26">
        <f t="shared" si="54"/>
        <v>7535180682</v>
      </c>
      <c r="V609" t="s">
        <v>313</v>
      </c>
    </row>
    <row r="610" spans="1:22" ht="14.25" customHeight="1">
      <c r="A610" t="s">
        <v>656</v>
      </c>
      <c r="B610" s="2">
        <v>3728700</v>
      </c>
      <c r="F610" s="2"/>
      <c r="H610" s="2">
        <f t="shared" si="55"/>
        <v>4757.85</v>
      </c>
      <c r="I610" s="26" t="s">
        <v>33</v>
      </c>
      <c r="J610" t="s">
        <v>32</v>
      </c>
      <c r="K610" s="29">
        <v>485</v>
      </c>
      <c r="L610" s="26">
        <f t="shared" si="54"/>
        <v>8870297647.5</v>
      </c>
      <c r="V610" t="s">
        <v>313</v>
      </c>
    </row>
    <row r="611" spans="1:22" ht="14.25" customHeight="1">
      <c r="A611" t="s">
        <v>655</v>
      </c>
      <c r="B611" s="2">
        <v>3728700</v>
      </c>
      <c r="F611" s="2"/>
      <c r="H611" s="2">
        <f aca="true" t="shared" si="56" ref="H611:H625">K611*9.81</f>
        <v>3776.8500000000004</v>
      </c>
      <c r="I611" s="26" t="s">
        <v>33</v>
      </c>
      <c r="J611" t="s">
        <v>32</v>
      </c>
      <c r="K611" s="29">
        <v>385</v>
      </c>
      <c r="L611" s="26">
        <f t="shared" si="54"/>
        <v>7041370297.500001</v>
      </c>
      <c r="V611" t="s">
        <v>313</v>
      </c>
    </row>
    <row r="612" spans="1:22" ht="14.25" customHeight="1">
      <c r="A612" t="s">
        <v>654</v>
      </c>
      <c r="B612" s="2">
        <v>3728700</v>
      </c>
      <c r="F612" s="2"/>
      <c r="H612" s="2">
        <f t="shared" si="56"/>
        <v>4581.27</v>
      </c>
      <c r="I612" s="26" t="s">
        <v>33</v>
      </c>
      <c r="J612" t="s">
        <v>32</v>
      </c>
      <c r="K612" s="29">
        <v>467</v>
      </c>
      <c r="L612" s="26">
        <f t="shared" si="54"/>
        <v>8541090724.500001</v>
      </c>
      <c r="V612" t="s">
        <v>313</v>
      </c>
    </row>
    <row r="613" spans="1:22" ht="14.25" customHeight="1">
      <c r="A613" t="s">
        <v>314</v>
      </c>
      <c r="B613" s="2">
        <v>13154000</v>
      </c>
      <c r="H613" s="2">
        <f t="shared" si="56"/>
        <v>2374.02</v>
      </c>
      <c r="I613" s="26" t="s">
        <v>315</v>
      </c>
      <c r="J613" t="s">
        <v>316</v>
      </c>
      <c r="K613" s="29">
        <v>242</v>
      </c>
      <c r="V613" t="s">
        <v>317</v>
      </c>
    </row>
    <row r="614" spans="1:22" ht="14.25" customHeight="1">
      <c r="A614" t="s">
        <v>318</v>
      </c>
      <c r="B614" s="2">
        <v>13154000</v>
      </c>
      <c r="H614" s="2">
        <f t="shared" si="56"/>
        <v>2638.8900000000003</v>
      </c>
      <c r="I614" s="26" t="s">
        <v>315</v>
      </c>
      <c r="J614" t="s">
        <v>316</v>
      </c>
      <c r="K614" s="29">
        <v>269</v>
      </c>
      <c r="V614" t="s">
        <v>317</v>
      </c>
    </row>
    <row r="615" spans="1:22" ht="14.25" customHeight="1">
      <c r="A615" t="s">
        <v>323</v>
      </c>
      <c r="H615" s="2">
        <v>70000</v>
      </c>
      <c r="I615" s="26" t="s">
        <v>287</v>
      </c>
      <c r="J615" t="s">
        <v>324</v>
      </c>
      <c r="K615" s="29">
        <f>H615/9.81</f>
        <v>7135.575942915392</v>
      </c>
      <c r="L615" s="26">
        <v>1500000</v>
      </c>
      <c r="V615" t="s">
        <v>325</v>
      </c>
    </row>
    <row r="616" spans="1:13" ht="14.25" customHeight="1">
      <c r="A616" t="s">
        <v>446</v>
      </c>
      <c r="B616" s="2">
        <v>440000</v>
      </c>
      <c r="H616" s="2">
        <f t="shared" si="56"/>
        <v>10791</v>
      </c>
      <c r="J616" t="s">
        <v>84</v>
      </c>
      <c r="K616" s="29">
        <v>1100</v>
      </c>
      <c r="L616" s="26">
        <v>2389500000</v>
      </c>
      <c r="M616" s="2">
        <v>7000</v>
      </c>
    </row>
    <row r="617" spans="1:13" ht="14.25" customHeight="1">
      <c r="A617" t="s">
        <v>573</v>
      </c>
      <c r="H617" s="2">
        <f t="shared" si="56"/>
        <v>7651.8</v>
      </c>
      <c r="I617" s="26" t="s">
        <v>287</v>
      </c>
      <c r="J617" t="s">
        <v>294</v>
      </c>
      <c r="K617" s="29">
        <v>780</v>
      </c>
      <c r="M617" s="2">
        <v>515</v>
      </c>
    </row>
    <row r="618" spans="1:13" ht="14.25" customHeight="1">
      <c r="A618" t="s">
        <v>572</v>
      </c>
      <c r="B618" s="2">
        <v>2451600</v>
      </c>
      <c r="H618" s="2">
        <f t="shared" si="56"/>
        <v>9810</v>
      </c>
      <c r="I618" s="26" t="s">
        <v>287</v>
      </c>
      <c r="J618" t="s">
        <v>294</v>
      </c>
      <c r="K618" s="29">
        <v>1000</v>
      </c>
      <c r="M618" s="2">
        <v>515</v>
      </c>
    </row>
    <row r="619" spans="1:13" ht="14.25" customHeight="1">
      <c r="A619" t="s">
        <v>568</v>
      </c>
      <c r="H619" s="2">
        <f t="shared" si="56"/>
        <v>8730.9</v>
      </c>
      <c r="I619" s="26" t="s">
        <v>287</v>
      </c>
      <c r="J619" t="s">
        <v>294</v>
      </c>
      <c r="K619" s="29">
        <v>890</v>
      </c>
      <c r="M619" s="2">
        <v>515</v>
      </c>
    </row>
    <row r="620" spans="1:13" ht="14.25" customHeight="1">
      <c r="A620" t="s">
        <v>567</v>
      </c>
      <c r="B620" s="2">
        <v>441300</v>
      </c>
      <c r="H620" s="2">
        <f t="shared" si="56"/>
        <v>9810</v>
      </c>
      <c r="I620" s="26" t="s">
        <v>287</v>
      </c>
      <c r="J620" t="s">
        <v>294</v>
      </c>
      <c r="K620" s="29">
        <v>1000</v>
      </c>
      <c r="M620" s="2">
        <v>515</v>
      </c>
    </row>
    <row r="621" spans="1:13" ht="14.25" customHeight="1">
      <c r="A621" t="s">
        <v>570</v>
      </c>
      <c r="H621" s="2">
        <f>K621*9.81</f>
        <v>8730.9</v>
      </c>
      <c r="I621" s="26" t="s">
        <v>287</v>
      </c>
      <c r="J621" t="s">
        <v>294</v>
      </c>
      <c r="K621" s="29">
        <v>890</v>
      </c>
      <c r="M621" s="2">
        <v>515</v>
      </c>
    </row>
    <row r="622" spans="1:13" ht="14.25" customHeight="1">
      <c r="A622" t="s">
        <v>569</v>
      </c>
      <c r="B622" s="2">
        <v>735500</v>
      </c>
      <c r="H622" s="2">
        <f>K622*9.81</f>
        <v>9810</v>
      </c>
      <c r="I622" s="26" t="s">
        <v>287</v>
      </c>
      <c r="J622" t="s">
        <v>294</v>
      </c>
      <c r="K622" s="29">
        <v>1000</v>
      </c>
      <c r="M622" s="2">
        <v>515</v>
      </c>
    </row>
    <row r="623" spans="1:13" ht="12.75">
      <c r="A623" t="s">
        <v>854</v>
      </c>
      <c r="B623" s="2">
        <v>41900</v>
      </c>
      <c r="H623" s="2">
        <f>K623*9.81</f>
        <v>2972.4300000000003</v>
      </c>
      <c r="I623" s="26" t="s">
        <v>216</v>
      </c>
      <c r="J623" t="s">
        <v>64</v>
      </c>
      <c r="K623" s="29">
        <v>303</v>
      </c>
      <c r="M623" s="2">
        <v>136</v>
      </c>
    </row>
    <row r="624" spans="1:11" ht="12.75">
      <c r="A624" t="s">
        <v>727</v>
      </c>
      <c r="B624" s="2">
        <v>450</v>
      </c>
      <c r="H624" s="2">
        <f>K624*9.81</f>
        <v>3085.2450000000003</v>
      </c>
      <c r="I624" s="26" t="s">
        <v>729</v>
      </c>
      <c r="J624" t="s">
        <v>64</v>
      </c>
      <c r="K624" s="29">
        <v>314.5</v>
      </c>
    </row>
    <row r="625" spans="1:11" ht="12.75">
      <c r="A625" t="s">
        <v>728</v>
      </c>
      <c r="B625" s="2">
        <v>470</v>
      </c>
      <c r="H625" s="2">
        <f t="shared" si="56"/>
        <v>3161.7630000000004</v>
      </c>
      <c r="I625" s="26" t="s">
        <v>729</v>
      </c>
      <c r="J625" t="s">
        <v>64</v>
      </c>
      <c r="K625" s="29">
        <v>322.3</v>
      </c>
    </row>
    <row r="626" spans="1:11" ht="14.25" customHeight="1">
      <c r="A626" t="s">
        <v>722</v>
      </c>
      <c r="B626" s="2">
        <v>725000</v>
      </c>
      <c r="H626" s="2">
        <f aca="true" t="shared" si="57" ref="H626:H631">K626*9.81</f>
        <v>2893.9500000000003</v>
      </c>
      <c r="I626" s="26" t="s">
        <v>524</v>
      </c>
      <c r="J626" t="s">
        <v>64</v>
      </c>
      <c r="K626" s="29">
        <v>295</v>
      </c>
    </row>
    <row r="627" spans="1:11" ht="14.25" customHeight="1">
      <c r="A627" t="s">
        <v>614</v>
      </c>
      <c r="B627" s="2">
        <v>720000</v>
      </c>
      <c r="H627" s="2">
        <f t="shared" si="57"/>
        <v>2432.88</v>
      </c>
      <c r="I627" s="26" t="s">
        <v>524</v>
      </c>
      <c r="J627" t="s">
        <v>64</v>
      </c>
      <c r="K627" s="29">
        <v>248</v>
      </c>
    </row>
    <row r="628" spans="1:11" ht="14.25" customHeight="1">
      <c r="A628" t="s">
        <v>613</v>
      </c>
      <c r="B628" s="2">
        <v>720000</v>
      </c>
      <c r="H628" s="2">
        <f t="shared" si="57"/>
        <v>2727.1800000000003</v>
      </c>
      <c r="I628" s="26" t="s">
        <v>524</v>
      </c>
      <c r="J628" t="s">
        <v>64</v>
      </c>
      <c r="K628" s="29">
        <v>278</v>
      </c>
    </row>
    <row r="629" spans="1:11" ht="14.25" customHeight="1">
      <c r="A629" t="s">
        <v>616</v>
      </c>
      <c r="B629" s="2">
        <v>721000</v>
      </c>
      <c r="H629" s="2">
        <f t="shared" si="57"/>
        <v>1962</v>
      </c>
      <c r="I629" s="26" t="s">
        <v>524</v>
      </c>
      <c r="J629" t="s">
        <v>64</v>
      </c>
      <c r="K629" s="29">
        <v>200</v>
      </c>
    </row>
    <row r="630" spans="1:11" ht="14.25" customHeight="1">
      <c r="A630" t="s">
        <v>615</v>
      </c>
      <c r="B630" s="2">
        <v>721000</v>
      </c>
      <c r="H630" s="2">
        <f t="shared" si="57"/>
        <v>2903.76</v>
      </c>
      <c r="I630" s="26" t="s">
        <v>524</v>
      </c>
      <c r="J630" t="s">
        <v>64</v>
      </c>
      <c r="K630" s="29">
        <v>296</v>
      </c>
    </row>
    <row r="631" spans="1:11" ht="14.25" customHeight="1">
      <c r="A631" t="s">
        <v>618</v>
      </c>
      <c r="B631" s="2">
        <v>752000</v>
      </c>
      <c r="H631" s="2">
        <f t="shared" si="57"/>
        <v>2432.88</v>
      </c>
      <c r="I631" s="26" t="s">
        <v>524</v>
      </c>
      <c r="J631" t="s">
        <v>64</v>
      </c>
      <c r="K631" s="29">
        <v>248</v>
      </c>
    </row>
    <row r="632" spans="1:11" ht="14.25" customHeight="1">
      <c r="A632" t="s">
        <v>617</v>
      </c>
      <c r="B632" s="2">
        <v>752000</v>
      </c>
      <c r="H632" s="2">
        <f>K632*9.81</f>
        <v>2727.1800000000003</v>
      </c>
      <c r="I632" s="26" t="s">
        <v>524</v>
      </c>
      <c r="J632" t="s">
        <v>64</v>
      </c>
      <c r="K632" s="29">
        <v>278</v>
      </c>
    </row>
    <row r="633" spans="1:11" ht="14.25" customHeight="1">
      <c r="A633" t="s">
        <v>692</v>
      </c>
      <c r="B633" s="2">
        <v>155000</v>
      </c>
      <c r="H633" s="2">
        <f aca="true" t="shared" si="58" ref="H633:H640">K633*9.81</f>
        <v>4551.84</v>
      </c>
      <c r="I633" s="26" t="s">
        <v>33</v>
      </c>
      <c r="J633" t="s">
        <v>32</v>
      </c>
      <c r="K633" s="29">
        <v>464</v>
      </c>
    </row>
    <row r="634" spans="1:11" ht="14.25" customHeight="1">
      <c r="A634" t="s">
        <v>597</v>
      </c>
      <c r="B634" s="2">
        <v>3057300</v>
      </c>
      <c r="H634" s="2">
        <f t="shared" si="58"/>
        <v>2805.6600000000003</v>
      </c>
      <c r="I634" s="26" t="s">
        <v>524</v>
      </c>
      <c r="J634" t="s">
        <v>586</v>
      </c>
      <c r="K634" s="29">
        <v>286</v>
      </c>
    </row>
    <row r="635" spans="1:11" ht="14.25" customHeight="1">
      <c r="A635" t="s">
        <v>590</v>
      </c>
      <c r="B635" s="2">
        <v>461500</v>
      </c>
      <c r="H635" s="2">
        <f t="shared" si="58"/>
        <v>2805.6600000000003</v>
      </c>
      <c r="I635" s="26" t="s">
        <v>524</v>
      </c>
      <c r="J635" t="s">
        <v>586</v>
      </c>
      <c r="K635" s="29">
        <v>286</v>
      </c>
    </row>
    <row r="636" spans="1:11" ht="14.25" customHeight="1">
      <c r="A636" t="s">
        <v>589</v>
      </c>
      <c r="B636" s="2">
        <v>392300</v>
      </c>
      <c r="H636" s="2">
        <f t="shared" si="58"/>
        <v>2805.6600000000003</v>
      </c>
      <c r="I636" s="26" t="s">
        <v>524</v>
      </c>
      <c r="J636" t="s">
        <v>586</v>
      </c>
      <c r="K636" s="29">
        <v>286</v>
      </c>
    </row>
    <row r="637" spans="1:13" ht="14.25" customHeight="1">
      <c r="A637" t="s">
        <v>877</v>
      </c>
      <c r="B637" s="2">
        <v>1120000</v>
      </c>
      <c r="D637">
        <v>45</v>
      </c>
      <c r="E637" s="2">
        <v>1120</v>
      </c>
      <c r="G637" t="s">
        <v>875</v>
      </c>
      <c r="H637" s="2">
        <f t="shared" si="58"/>
        <v>4247.7300000000005</v>
      </c>
      <c r="I637" s="26" t="s">
        <v>33</v>
      </c>
      <c r="J637" t="s">
        <v>32</v>
      </c>
      <c r="K637" s="29">
        <v>433</v>
      </c>
      <c r="M637" s="2">
        <v>1600</v>
      </c>
    </row>
    <row r="638" spans="1:11" ht="14.25" customHeight="1">
      <c r="A638" t="s">
        <v>686</v>
      </c>
      <c r="B638" s="2">
        <v>1350000</v>
      </c>
      <c r="H638" s="2">
        <f t="shared" si="58"/>
        <v>4320.324</v>
      </c>
      <c r="I638" s="26" t="s">
        <v>33</v>
      </c>
      <c r="J638" t="s">
        <v>32</v>
      </c>
      <c r="K638" s="29">
        <v>440.4</v>
      </c>
    </row>
    <row r="639" spans="1:11" ht="14.25" customHeight="1">
      <c r="A639" t="s">
        <v>696</v>
      </c>
      <c r="B639" s="2">
        <v>124000</v>
      </c>
      <c r="H639" s="2">
        <f t="shared" si="58"/>
        <v>2452.5</v>
      </c>
      <c r="I639" s="26" t="s">
        <v>31</v>
      </c>
      <c r="J639" t="s">
        <v>32</v>
      </c>
      <c r="K639" s="29">
        <v>250</v>
      </c>
    </row>
    <row r="640" spans="1:13" ht="14.25" customHeight="1">
      <c r="A640" t="s">
        <v>326</v>
      </c>
      <c r="B640" s="2">
        <f>2*L640/H640</f>
        <v>25629.82379496141</v>
      </c>
      <c r="F640" s="2">
        <f>(L640/100)/M640</f>
        <v>314.2857142857143</v>
      </c>
      <c r="H640" s="2">
        <f t="shared" si="58"/>
        <v>8583.75</v>
      </c>
      <c r="I640" s="26" t="s">
        <v>287</v>
      </c>
      <c r="K640" s="29">
        <v>875</v>
      </c>
      <c r="L640" s="26">
        <v>110000000</v>
      </c>
      <c r="M640" s="2">
        <v>3500</v>
      </c>
    </row>
    <row r="641" spans="1:10" ht="14.25" customHeight="1">
      <c r="A641" t="s">
        <v>705</v>
      </c>
      <c r="B641" s="2">
        <v>93000</v>
      </c>
      <c r="F641" s="2"/>
      <c r="H641" s="2"/>
      <c r="I641" s="26" t="s">
        <v>706</v>
      </c>
      <c r="J641" t="s">
        <v>32</v>
      </c>
    </row>
    <row r="642" spans="1:8" ht="14.25" customHeight="1">
      <c r="A642" t="s">
        <v>333</v>
      </c>
      <c r="H642" s="2"/>
    </row>
    <row r="643" spans="1:13" ht="14.25" customHeight="1">
      <c r="A643" t="s">
        <v>331</v>
      </c>
      <c r="B643" s="2">
        <v>253400</v>
      </c>
      <c r="H643" s="2"/>
      <c r="I643" s="26" t="s">
        <v>332</v>
      </c>
      <c r="J643" t="s">
        <v>32</v>
      </c>
      <c r="M643" s="2">
        <v>420</v>
      </c>
    </row>
    <row r="644" spans="1:22" ht="12.75">
      <c r="A644" t="s">
        <v>857</v>
      </c>
      <c r="B644" s="18" t="s">
        <v>858</v>
      </c>
      <c r="H644" s="2">
        <f>K644*9.81</f>
        <v>3325.59</v>
      </c>
      <c r="I644" s="26" t="s">
        <v>33</v>
      </c>
      <c r="J644" t="s">
        <v>32</v>
      </c>
      <c r="K644" s="29">
        <v>339</v>
      </c>
      <c r="V644" t="s">
        <v>859</v>
      </c>
    </row>
    <row r="645" spans="1:10" ht="12.75">
      <c r="A645" t="s">
        <v>576</v>
      </c>
      <c r="B645" s="2">
        <v>81000</v>
      </c>
      <c r="I645" s="26" t="s">
        <v>287</v>
      </c>
      <c r="J645" t="s">
        <v>294</v>
      </c>
    </row>
    <row r="646" spans="1:11" ht="12.75">
      <c r="A646" t="s">
        <v>584</v>
      </c>
      <c r="H646" s="2">
        <f>K646*9.81</f>
        <v>4218.3</v>
      </c>
      <c r="I646" s="26" t="s">
        <v>287</v>
      </c>
      <c r="J646" t="s">
        <v>294</v>
      </c>
      <c r="K646" s="29">
        <v>430</v>
      </c>
    </row>
    <row r="647" spans="1:11" ht="12.75">
      <c r="A647" t="s">
        <v>583</v>
      </c>
      <c r="B647" s="2">
        <v>1373000</v>
      </c>
      <c r="H647" s="2">
        <f>K647*9.81</f>
        <v>4610.7</v>
      </c>
      <c r="I647" s="26" t="s">
        <v>287</v>
      </c>
      <c r="J647" t="s">
        <v>294</v>
      </c>
      <c r="K647" s="29">
        <v>470</v>
      </c>
    </row>
    <row r="648" spans="1:12" ht="12.75">
      <c r="A648" t="s">
        <v>335</v>
      </c>
      <c r="B648" s="2">
        <v>1372000</v>
      </c>
      <c r="C648" s="26">
        <v>3000</v>
      </c>
      <c r="H648" s="2">
        <f>K648*9.81</f>
        <v>4218.3</v>
      </c>
      <c r="I648" s="26" t="s">
        <v>494</v>
      </c>
      <c r="K648" s="29">
        <v>430</v>
      </c>
      <c r="L648" s="26">
        <f>B648*H648/2</f>
        <v>2893753800</v>
      </c>
    </row>
    <row r="649" spans="1:12" ht="12.75">
      <c r="A649" t="s">
        <v>334</v>
      </c>
      <c r="B649" s="2">
        <v>1372000</v>
      </c>
      <c r="C649" s="26">
        <v>3000</v>
      </c>
      <c r="H649" s="2">
        <f>K649*9.81</f>
        <v>4610.7</v>
      </c>
      <c r="I649" s="26" t="s">
        <v>494</v>
      </c>
      <c r="K649" s="29">
        <v>470</v>
      </c>
      <c r="L649" s="26">
        <f>B649*H649/2</f>
        <v>3162940200</v>
      </c>
    </row>
    <row r="650" spans="1:11" ht="12.75">
      <c r="A650" t="s">
        <v>582</v>
      </c>
      <c r="H650" s="2">
        <f aca="true" t="shared" si="59" ref="H650:H655">K650*9.81</f>
        <v>4218.3</v>
      </c>
      <c r="I650" s="26" t="s">
        <v>287</v>
      </c>
      <c r="J650" t="s">
        <v>294</v>
      </c>
      <c r="K650" s="29">
        <v>430</v>
      </c>
    </row>
    <row r="651" spans="1:11" ht="12.75">
      <c r="A651" t="s">
        <v>577</v>
      </c>
      <c r="B651" s="2">
        <v>1667000</v>
      </c>
      <c r="H651" s="2">
        <f t="shared" si="59"/>
        <v>4610.7</v>
      </c>
      <c r="I651" s="26" t="s">
        <v>287</v>
      </c>
      <c r="J651" t="s">
        <v>294</v>
      </c>
      <c r="K651" s="29">
        <v>470</v>
      </c>
    </row>
    <row r="652" spans="1:11" ht="12.75">
      <c r="A652" t="s">
        <v>578</v>
      </c>
      <c r="B652" s="2">
        <v>177000</v>
      </c>
      <c r="H652" s="2">
        <f t="shared" si="59"/>
        <v>8829</v>
      </c>
      <c r="I652" s="26" t="s">
        <v>287</v>
      </c>
      <c r="J652" t="s">
        <v>294</v>
      </c>
      <c r="K652" s="29">
        <v>900</v>
      </c>
    </row>
    <row r="653" spans="1:11" ht="12.75">
      <c r="A653" t="s">
        <v>579</v>
      </c>
      <c r="B653" s="2">
        <v>196000</v>
      </c>
      <c r="H653" s="2">
        <f t="shared" si="59"/>
        <v>9319.5</v>
      </c>
      <c r="I653" s="26" t="s">
        <v>287</v>
      </c>
      <c r="J653" t="s">
        <v>294</v>
      </c>
      <c r="K653" s="29">
        <v>950</v>
      </c>
    </row>
    <row r="654" spans="1:11" ht="12.75">
      <c r="A654" t="s">
        <v>580</v>
      </c>
      <c r="B654" s="2">
        <v>392000</v>
      </c>
      <c r="H654" s="2">
        <f t="shared" si="59"/>
        <v>8829</v>
      </c>
      <c r="I654" s="26" t="s">
        <v>287</v>
      </c>
      <c r="J654" t="s">
        <v>294</v>
      </c>
      <c r="K654" s="29">
        <v>900</v>
      </c>
    </row>
    <row r="655" spans="1:11" ht="12.75">
      <c r="A655" t="s">
        <v>581</v>
      </c>
      <c r="B655" s="2">
        <v>392000</v>
      </c>
      <c r="H655" s="2">
        <f t="shared" si="59"/>
        <v>8829</v>
      </c>
      <c r="I655" s="26" t="s">
        <v>287</v>
      </c>
      <c r="J655" t="s">
        <v>294</v>
      </c>
      <c r="K655" s="29">
        <v>900</v>
      </c>
    </row>
    <row r="656" spans="1:12" ht="12.75">
      <c r="A656" t="s">
        <v>708</v>
      </c>
      <c r="B656" s="2">
        <v>240000</v>
      </c>
      <c r="H656" s="2">
        <f aca="true" t="shared" si="60" ref="H656:H670">K656*9.81</f>
        <v>2354.4</v>
      </c>
      <c r="I656" s="26" t="s">
        <v>524</v>
      </c>
      <c r="J656" t="s">
        <v>707</v>
      </c>
      <c r="K656" s="29">
        <v>240</v>
      </c>
      <c r="L656" s="26">
        <f aca="true" t="shared" si="61" ref="L656:L666">B656*H656/2</f>
        <v>282528000</v>
      </c>
    </row>
    <row r="657" spans="1:12" ht="12.75">
      <c r="A657" t="s">
        <v>715</v>
      </c>
      <c r="B657" s="2">
        <v>696000</v>
      </c>
      <c r="H657" s="2">
        <f t="shared" si="60"/>
        <v>2540.79</v>
      </c>
      <c r="I657" s="26" t="s">
        <v>524</v>
      </c>
      <c r="J657" t="s">
        <v>64</v>
      </c>
      <c r="K657" s="29">
        <v>259</v>
      </c>
      <c r="L657" s="26">
        <f t="shared" si="61"/>
        <v>884194920</v>
      </c>
    </row>
    <row r="658" spans="1:12" ht="12.75">
      <c r="A658" t="s">
        <v>716</v>
      </c>
      <c r="B658" s="2">
        <v>740000</v>
      </c>
      <c r="H658" s="2">
        <f t="shared" si="60"/>
        <v>2550.6</v>
      </c>
      <c r="I658" s="26" t="s">
        <v>524</v>
      </c>
      <c r="J658" t="s">
        <v>64</v>
      </c>
      <c r="K658" s="29">
        <v>260</v>
      </c>
      <c r="L658" s="26">
        <f t="shared" si="61"/>
        <v>943722000</v>
      </c>
    </row>
    <row r="659" spans="1:12" ht="12.75">
      <c r="A659" t="s">
        <v>717</v>
      </c>
      <c r="B659" s="2">
        <v>720000</v>
      </c>
      <c r="H659" s="2">
        <f t="shared" si="60"/>
        <v>2835.09</v>
      </c>
      <c r="I659" s="26" t="s">
        <v>524</v>
      </c>
      <c r="J659" t="s">
        <v>64</v>
      </c>
      <c r="K659" s="29">
        <v>289</v>
      </c>
      <c r="L659" s="26">
        <f t="shared" si="61"/>
        <v>1020632400</v>
      </c>
    </row>
    <row r="660" spans="1:12" ht="12.75">
      <c r="A660" t="s">
        <v>718</v>
      </c>
      <c r="B660" s="2">
        <v>720000</v>
      </c>
      <c r="H660" s="2">
        <f t="shared" si="60"/>
        <v>2835.09</v>
      </c>
      <c r="I660" s="26" t="s">
        <v>524</v>
      </c>
      <c r="J660" t="s">
        <v>64</v>
      </c>
      <c r="K660" s="29">
        <v>289</v>
      </c>
      <c r="L660" s="26">
        <f t="shared" si="61"/>
        <v>1020632400</v>
      </c>
    </row>
    <row r="661" spans="1:12" ht="12.75">
      <c r="A661" t="s">
        <v>612</v>
      </c>
      <c r="B661" s="2">
        <v>294000</v>
      </c>
      <c r="H661" s="2">
        <f t="shared" si="60"/>
        <v>2550.6</v>
      </c>
      <c r="I661" s="26" t="s">
        <v>524</v>
      </c>
      <c r="J661" t="s">
        <v>64</v>
      </c>
      <c r="K661" s="29">
        <v>260</v>
      </c>
      <c r="L661" s="26">
        <f t="shared" si="61"/>
        <v>374938200</v>
      </c>
    </row>
    <row r="662" spans="1:12" ht="12.75">
      <c r="A662" t="s">
        <v>611</v>
      </c>
      <c r="B662" s="2">
        <v>294000</v>
      </c>
      <c r="H662" s="2">
        <f t="shared" si="60"/>
        <v>2815.4700000000003</v>
      </c>
      <c r="I662" s="26" t="s">
        <v>524</v>
      </c>
      <c r="J662" t="s">
        <v>64</v>
      </c>
      <c r="K662" s="29">
        <v>287</v>
      </c>
      <c r="L662" s="26">
        <f t="shared" si="61"/>
        <v>413874090.00000006</v>
      </c>
    </row>
    <row r="663" spans="1:12" ht="12.75">
      <c r="A663" t="s">
        <v>611</v>
      </c>
      <c r="B663" s="2">
        <v>320000</v>
      </c>
      <c r="H663" s="2">
        <f t="shared" si="60"/>
        <v>2815.4700000000003</v>
      </c>
      <c r="I663" s="26" t="s">
        <v>524</v>
      </c>
      <c r="J663" t="s">
        <v>707</v>
      </c>
      <c r="K663" s="29">
        <v>287</v>
      </c>
      <c r="L663" s="26">
        <f t="shared" si="61"/>
        <v>450475200.00000006</v>
      </c>
    </row>
    <row r="664" spans="1:12" ht="12.75">
      <c r="A664" t="s">
        <v>719</v>
      </c>
      <c r="B664" s="2">
        <v>100000</v>
      </c>
      <c r="H664" s="2">
        <f t="shared" si="60"/>
        <v>3001.86</v>
      </c>
      <c r="I664" s="26" t="s">
        <v>524</v>
      </c>
      <c r="J664" t="s">
        <v>64</v>
      </c>
      <c r="K664" s="29">
        <v>306</v>
      </c>
      <c r="L664" s="26">
        <f t="shared" si="61"/>
        <v>150093000</v>
      </c>
    </row>
    <row r="665" spans="1:13" ht="12.75">
      <c r="A665" t="s">
        <v>695</v>
      </c>
      <c r="B665" s="2">
        <v>44500</v>
      </c>
      <c r="D665">
        <v>40</v>
      </c>
      <c r="E665" s="2">
        <v>263</v>
      </c>
      <c r="G665" t="s">
        <v>309</v>
      </c>
      <c r="H665" s="2">
        <f t="shared" si="60"/>
        <v>4120.2</v>
      </c>
      <c r="I665" s="26" t="s">
        <v>33</v>
      </c>
      <c r="J665" t="s">
        <v>32</v>
      </c>
      <c r="K665" s="29">
        <v>420</v>
      </c>
      <c r="L665" s="26">
        <f t="shared" si="61"/>
        <v>91674450</v>
      </c>
      <c r="M665" s="2">
        <v>245</v>
      </c>
    </row>
    <row r="666" spans="1:13" ht="12.75">
      <c r="A666" t="s">
        <v>694</v>
      </c>
      <c r="B666" s="2">
        <v>78450</v>
      </c>
      <c r="D666">
        <v>80</v>
      </c>
      <c r="E666" s="2">
        <v>367</v>
      </c>
      <c r="G666" t="s">
        <v>309</v>
      </c>
      <c r="H666" s="2">
        <f t="shared" si="60"/>
        <v>4316.400000000001</v>
      </c>
      <c r="I666" s="26" t="s">
        <v>33</v>
      </c>
      <c r="J666" t="s">
        <v>32</v>
      </c>
      <c r="K666" s="29">
        <v>440</v>
      </c>
      <c r="L666" s="26">
        <f t="shared" si="61"/>
        <v>169310790.00000003</v>
      </c>
      <c r="M666" s="2">
        <v>570</v>
      </c>
    </row>
    <row r="667" spans="1:11" ht="12.75">
      <c r="A667" t="s">
        <v>329</v>
      </c>
      <c r="H667" s="2">
        <f t="shared" si="60"/>
        <v>2158.2000000000003</v>
      </c>
      <c r="I667" s="26" t="s">
        <v>31</v>
      </c>
      <c r="J667" t="s">
        <v>32</v>
      </c>
      <c r="K667" s="29">
        <v>220</v>
      </c>
    </row>
    <row r="668" spans="1:11" ht="12.75">
      <c r="A668" t="s">
        <v>330</v>
      </c>
      <c r="H668" s="2">
        <f t="shared" si="60"/>
        <v>3031.29</v>
      </c>
      <c r="I668" s="26" t="s">
        <v>31</v>
      </c>
      <c r="J668" t="s">
        <v>32</v>
      </c>
      <c r="K668" s="29">
        <v>309</v>
      </c>
    </row>
    <row r="669" spans="1:11" ht="12.75">
      <c r="A669" t="s">
        <v>327</v>
      </c>
      <c r="H669" s="2">
        <f t="shared" si="60"/>
        <v>2864.52</v>
      </c>
      <c r="I669" s="26" t="s">
        <v>31</v>
      </c>
      <c r="J669" t="s">
        <v>32</v>
      </c>
      <c r="K669" s="29">
        <v>292</v>
      </c>
    </row>
    <row r="670" spans="1:11" ht="12.75">
      <c r="A670" t="s">
        <v>328</v>
      </c>
      <c r="H670" s="2">
        <f t="shared" si="60"/>
        <v>2540.79</v>
      </c>
      <c r="I670" s="26" t="s">
        <v>31</v>
      </c>
      <c r="J670" t="s">
        <v>32</v>
      </c>
      <c r="K670" s="29">
        <v>259</v>
      </c>
    </row>
    <row r="671" spans="1:10" ht="12.75">
      <c r="A671" t="s">
        <v>455</v>
      </c>
      <c r="B671" s="2">
        <v>253400</v>
      </c>
      <c r="H671" s="2"/>
      <c r="I671" s="26" t="s">
        <v>332</v>
      </c>
      <c r="J671" t="s">
        <v>32</v>
      </c>
    </row>
    <row r="676" ht="12.75">
      <c r="H676" s="2"/>
    </row>
    <row r="677" ht="12.75">
      <c r="H677" s="2"/>
    </row>
    <row r="678" ht="12.75">
      <c r="H678" s="2"/>
    </row>
    <row r="679" spans="1:11" ht="15.75">
      <c r="A679" s="42" t="s">
        <v>598</v>
      </c>
      <c r="B679" s="65"/>
      <c r="E679" s="46" t="s">
        <v>506</v>
      </c>
      <c r="F679" s="10"/>
      <c r="G679" s="10"/>
      <c r="I679" s="21"/>
      <c r="J679" s="2"/>
      <c r="K679" s="57"/>
    </row>
    <row r="680" spans="2:12" ht="12.75">
      <c r="B680" s="65"/>
      <c r="E680" s="65" t="s">
        <v>507</v>
      </c>
      <c r="F680" s="10" t="s">
        <v>530</v>
      </c>
      <c r="G680" s="10" t="s">
        <v>533</v>
      </c>
      <c r="H680" s="10" t="s">
        <v>534</v>
      </c>
      <c r="I680" s="21" t="s">
        <v>195</v>
      </c>
      <c r="J680" s="10" t="s">
        <v>336</v>
      </c>
      <c r="K680" s="57" t="s">
        <v>337</v>
      </c>
      <c r="L680" s="34" t="s">
        <v>193</v>
      </c>
    </row>
    <row r="681" spans="2:12" ht="12.75">
      <c r="B681" s="65"/>
      <c r="C681" s="21" t="s">
        <v>338</v>
      </c>
      <c r="D681" s="11" t="s">
        <v>528</v>
      </c>
      <c r="E681" s="65" t="s">
        <v>339</v>
      </c>
      <c r="F681" s="10" t="s">
        <v>531</v>
      </c>
      <c r="G681" s="10" t="s">
        <v>539</v>
      </c>
      <c r="H681" s="10" t="s">
        <v>535</v>
      </c>
      <c r="I681" s="21" t="s">
        <v>204</v>
      </c>
      <c r="J681" s="11" t="s">
        <v>340</v>
      </c>
      <c r="K681" s="57" t="s">
        <v>341</v>
      </c>
      <c r="L681" s="21" t="s">
        <v>199</v>
      </c>
    </row>
    <row r="682" spans="1:14" ht="13.5" thickBot="1">
      <c r="A682" s="41" t="s">
        <v>206</v>
      </c>
      <c r="B682" s="66" t="s">
        <v>28</v>
      </c>
      <c r="C682" s="40" t="s">
        <v>342</v>
      </c>
      <c r="D682" s="41" t="s">
        <v>29</v>
      </c>
      <c r="E682" s="66" t="s">
        <v>508</v>
      </c>
      <c r="F682" s="41" t="s">
        <v>532</v>
      </c>
      <c r="G682" s="41" t="s">
        <v>538</v>
      </c>
      <c r="H682" s="41" t="s">
        <v>538</v>
      </c>
      <c r="I682" s="40" t="s">
        <v>211</v>
      </c>
      <c r="J682" s="41" t="s">
        <v>343</v>
      </c>
      <c r="K682" s="58" t="s">
        <v>344</v>
      </c>
      <c r="L682" s="40" t="s">
        <v>209</v>
      </c>
      <c r="M682" s="61"/>
      <c r="N682" s="41" t="s">
        <v>345</v>
      </c>
    </row>
    <row r="683" spans="1:11" ht="13.5" thickTop="1">
      <c r="A683" t="s">
        <v>346</v>
      </c>
      <c r="B683" s="2" t="s">
        <v>33</v>
      </c>
      <c r="C683" s="26">
        <v>9</v>
      </c>
      <c r="D683" t="s">
        <v>32</v>
      </c>
      <c r="E683" s="2">
        <v>3800</v>
      </c>
      <c r="H683" t="s">
        <v>35</v>
      </c>
      <c r="J683">
        <v>1800</v>
      </c>
      <c r="K683" s="29" t="s">
        <v>347</v>
      </c>
    </row>
    <row r="684" spans="1:11" ht="12.75">
      <c r="A684" t="s">
        <v>355</v>
      </c>
      <c r="B684" s="2" t="s">
        <v>33</v>
      </c>
      <c r="C684" s="26">
        <v>9</v>
      </c>
      <c r="D684" t="s">
        <v>32</v>
      </c>
      <c r="E684" s="2">
        <v>2200</v>
      </c>
      <c r="H684" t="s">
        <v>35</v>
      </c>
      <c r="J684">
        <v>1800</v>
      </c>
      <c r="K684" s="29" t="s">
        <v>347</v>
      </c>
    </row>
    <row r="685" spans="1:11" ht="12.75">
      <c r="A685" t="s">
        <v>348</v>
      </c>
      <c r="B685" s="2" t="s">
        <v>33</v>
      </c>
      <c r="C685" s="26">
        <v>8</v>
      </c>
      <c r="D685" t="s">
        <v>32</v>
      </c>
      <c r="E685" s="2">
        <v>3800</v>
      </c>
      <c r="H685" t="s">
        <v>35</v>
      </c>
      <c r="J685">
        <v>1800</v>
      </c>
      <c r="K685" s="29" t="s">
        <v>349</v>
      </c>
    </row>
    <row r="686" spans="1:8" ht="12.75">
      <c r="A686" t="s">
        <v>547</v>
      </c>
      <c r="H686" t="s">
        <v>35</v>
      </c>
    </row>
    <row r="687" spans="1:14" ht="12.75">
      <c r="A687" t="s">
        <v>557</v>
      </c>
      <c r="B687" s="2" t="s">
        <v>33</v>
      </c>
      <c r="D687" t="s">
        <v>32</v>
      </c>
      <c r="E687" s="2">
        <v>3600</v>
      </c>
      <c r="H687" t="s">
        <v>35</v>
      </c>
      <c r="L687" s="26">
        <v>750000</v>
      </c>
      <c r="N687" t="s">
        <v>350</v>
      </c>
    </row>
    <row r="688" spans="1:14" ht="12.75">
      <c r="A688" t="s">
        <v>558</v>
      </c>
      <c r="B688" s="2" t="s">
        <v>33</v>
      </c>
      <c r="D688" t="s">
        <v>32</v>
      </c>
      <c r="E688" s="2">
        <v>1200</v>
      </c>
      <c r="H688" t="s">
        <v>35</v>
      </c>
      <c r="L688" s="26">
        <v>250000</v>
      </c>
      <c r="N688" t="s">
        <v>350</v>
      </c>
    </row>
    <row r="689" spans="1:14" ht="12.75">
      <c r="A689" t="s">
        <v>360</v>
      </c>
      <c r="C689" s="29"/>
      <c r="D689" t="s">
        <v>32</v>
      </c>
      <c r="E689" s="2">
        <v>800</v>
      </c>
      <c r="H689">
        <v>450</v>
      </c>
      <c r="K689" s="29" t="s">
        <v>361</v>
      </c>
      <c r="N689" t="s">
        <v>362</v>
      </c>
    </row>
    <row r="690" spans="1:14" ht="12.75">
      <c r="A690" t="s">
        <v>351</v>
      </c>
      <c r="B690" s="2" t="s">
        <v>89</v>
      </c>
      <c r="D690" t="s">
        <v>32</v>
      </c>
      <c r="E690" s="2">
        <v>1580</v>
      </c>
      <c r="L690" s="26">
        <v>62000</v>
      </c>
      <c r="N690" t="s">
        <v>352</v>
      </c>
    </row>
    <row r="691" spans="1:12" ht="12.75">
      <c r="A691" t="s">
        <v>369</v>
      </c>
      <c r="B691" s="2" t="s">
        <v>103</v>
      </c>
      <c r="E691" s="2">
        <v>1552</v>
      </c>
      <c r="H691" t="s">
        <v>35</v>
      </c>
      <c r="L691" s="26">
        <v>63900</v>
      </c>
    </row>
    <row r="692" spans="1:12" ht="12.75">
      <c r="A692" t="s">
        <v>368</v>
      </c>
      <c r="B692" s="2" t="s">
        <v>103</v>
      </c>
      <c r="C692" s="29"/>
      <c r="E692" s="2">
        <v>1411</v>
      </c>
      <c r="H692" t="s">
        <v>35</v>
      </c>
      <c r="L692" s="26">
        <v>58100</v>
      </c>
    </row>
    <row r="693" spans="1:14" ht="12.75">
      <c r="A693" t="s">
        <v>527</v>
      </c>
      <c r="B693" s="2" t="s">
        <v>33</v>
      </c>
      <c r="D693" t="s">
        <v>32</v>
      </c>
      <c r="E693" s="2">
        <v>600</v>
      </c>
      <c r="F693">
        <v>400</v>
      </c>
      <c r="G693">
        <v>3500</v>
      </c>
      <c r="H693">
        <v>462</v>
      </c>
      <c r="L693" s="26">
        <v>412000</v>
      </c>
      <c r="N693" t="s">
        <v>529</v>
      </c>
    </row>
    <row r="694" spans="1:12" ht="12.75">
      <c r="A694" t="s">
        <v>667</v>
      </c>
      <c r="B694" s="2" t="s">
        <v>103</v>
      </c>
      <c r="E694" s="2">
        <v>2020</v>
      </c>
      <c r="H694" t="s">
        <v>35</v>
      </c>
      <c r="L694" s="26">
        <v>45800</v>
      </c>
    </row>
    <row r="695" spans="1:8" ht="12.75">
      <c r="A695" t="s">
        <v>549</v>
      </c>
      <c r="H695" t="s">
        <v>35</v>
      </c>
    </row>
    <row r="696" spans="1:8" ht="12.75">
      <c r="A696" t="s">
        <v>1099</v>
      </c>
      <c r="B696" s="2" t="s">
        <v>1100</v>
      </c>
      <c r="E696" s="2">
        <v>2000</v>
      </c>
      <c r="F696">
        <v>2000</v>
      </c>
      <c r="G696">
        <v>2100</v>
      </c>
      <c r="H696" t="s">
        <v>35</v>
      </c>
    </row>
    <row r="697" spans="1:14" ht="12.75">
      <c r="A697" t="s">
        <v>363</v>
      </c>
      <c r="B697" s="2" t="s">
        <v>89</v>
      </c>
      <c r="C697" s="29"/>
      <c r="H697" t="s">
        <v>35</v>
      </c>
      <c r="N697" t="s">
        <v>364</v>
      </c>
    </row>
    <row r="698" spans="1:14" ht="12.75">
      <c r="A698" t="s">
        <v>505</v>
      </c>
      <c r="B698" s="2" t="s">
        <v>33</v>
      </c>
      <c r="E698" s="2">
        <v>3800</v>
      </c>
      <c r="H698" t="s">
        <v>35</v>
      </c>
      <c r="K698" s="59" t="s">
        <v>353</v>
      </c>
      <c r="N698" t="s">
        <v>354</v>
      </c>
    </row>
    <row r="699" spans="1:11" ht="12.75">
      <c r="A699" t="s">
        <v>883</v>
      </c>
      <c r="B699" s="2" t="s">
        <v>89</v>
      </c>
      <c r="E699" s="2">
        <v>2400</v>
      </c>
      <c r="H699" t="s">
        <v>35</v>
      </c>
      <c r="K699" s="59"/>
    </row>
    <row r="700" spans="1:11" ht="12.75">
      <c r="A700" t="s">
        <v>510</v>
      </c>
      <c r="B700" s="2" t="s">
        <v>103</v>
      </c>
      <c r="E700" s="2">
        <v>1200</v>
      </c>
      <c r="H700" t="s">
        <v>35</v>
      </c>
      <c r="K700" s="59" t="s">
        <v>353</v>
      </c>
    </row>
    <row r="701" spans="1:11" ht="12.75">
      <c r="A701" t="s">
        <v>509</v>
      </c>
      <c r="B701" s="2" t="s">
        <v>46</v>
      </c>
      <c r="E701" s="2">
        <v>1000</v>
      </c>
      <c r="H701" t="s">
        <v>35</v>
      </c>
      <c r="K701" s="59" t="s">
        <v>353</v>
      </c>
    </row>
    <row r="702" spans="1:12" ht="12.75">
      <c r="A702" t="s">
        <v>666</v>
      </c>
      <c r="B702" s="2" t="s">
        <v>668</v>
      </c>
      <c r="E702" s="2">
        <v>9900</v>
      </c>
      <c r="H702" t="s">
        <v>35</v>
      </c>
      <c r="K702" s="59"/>
      <c r="L702" s="26">
        <v>29400</v>
      </c>
    </row>
    <row r="703" spans="1:5" ht="12.75">
      <c r="A703" t="s">
        <v>504</v>
      </c>
      <c r="B703" s="2" t="s">
        <v>33</v>
      </c>
      <c r="D703" t="s">
        <v>32</v>
      </c>
      <c r="E703" s="2">
        <v>750</v>
      </c>
    </row>
    <row r="704" spans="1:11" ht="12.75">
      <c r="A704" t="s">
        <v>358</v>
      </c>
      <c r="B704" s="2" t="s">
        <v>103</v>
      </c>
      <c r="E704" s="2">
        <v>1000</v>
      </c>
      <c r="H704" t="s">
        <v>35</v>
      </c>
      <c r="K704" s="59" t="s">
        <v>373</v>
      </c>
    </row>
    <row r="705" spans="1:11" ht="12.75">
      <c r="A705" t="s">
        <v>358</v>
      </c>
      <c r="B705" s="2" t="s">
        <v>33</v>
      </c>
      <c r="E705" s="2">
        <v>2500</v>
      </c>
      <c r="H705" t="s">
        <v>35</v>
      </c>
      <c r="K705" s="59" t="s">
        <v>359</v>
      </c>
    </row>
    <row r="706" spans="1:11" ht="12.75">
      <c r="A706" t="s">
        <v>356</v>
      </c>
      <c r="B706" s="2" t="s">
        <v>103</v>
      </c>
      <c r="E706" s="2">
        <v>1000</v>
      </c>
      <c r="H706" t="s">
        <v>35</v>
      </c>
      <c r="K706" s="59" t="s">
        <v>373</v>
      </c>
    </row>
    <row r="707" spans="1:11" ht="12.75">
      <c r="A707" t="s">
        <v>356</v>
      </c>
      <c r="B707" s="2" t="s">
        <v>33</v>
      </c>
      <c r="H707" t="s">
        <v>35</v>
      </c>
      <c r="K707" s="59" t="s">
        <v>357</v>
      </c>
    </row>
    <row r="708" spans="1:8" ht="12.75">
      <c r="A708" t="s">
        <v>374</v>
      </c>
      <c r="B708" s="2" t="s">
        <v>33</v>
      </c>
      <c r="E708" s="2">
        <v>800</v>
      </c>
      <c r="H708" t="s">
        <v>35</v>
      </c>
    </row>
    <row r="709" spans="1:11" ht="12.75">
      <c r="A709" t="s">
        <v>365</v>
      </c>
      <c r="B709" s="2" t="s">
        <v>103</v>
      </c>
      <c r="C709" s="29">
        <v>10</v>
      </c>
      <c r="E709" s="2">
        <v>10000</v>
      </c>
      <c r="H709" t="s">
        <v>35</v>
      </c>
      <c r="K709" s="29" t="s">
        <v>366</v>
      </c>
    </row>
    <row r="710" spans="1:11" ht="12.75">
      <c r="A710" t="s">
        <v>367</v>
      </c>
      <c r="B710" s="2" t="s">
        <v>103</v>
      </c>
      <c r="C710" s="29">
        <v>10</v>
      </c>
      <c r="E710" s="2">
        <v>7000</v>
      </c>
      <c r="H710" t="s">
        <v>35</v>
      </c>
      <c r="K710" s="29" t="s">
        <v>366</v>
      </c>
    </row>
    <row r="711" spans="1:11" ht="12.75">
      <c r="A711" t="s">
        <v>548</v>
      </c>
      <c r="B711" s="2" t="s">
        <v>103</v>
      </c>
      <c r="H711" t="s">
        <v>35</v>
      </c>
      <c r="K711" s="59"/>
    </row>
    <row r="712" spans="1:11" ht="12.75">
      <c r="A712" t="s">
        <v>370</v>
      </c>
      <c r="B712" s="2" t="s">
        <v>103</v>
      </c>
      <c r="C712" s="26">
        <v>8</v>
      </c>
      <c r="E712" s="2">
        <v>3000</v>
      </c>
      <c r="H712" t="s">
        <v>35</v>
      </c>
      <c r="K712" s="29" t="s">
        <v>371</v>
      </c>
    </row>
    <row r="713" spans="1:8" ht="12.75">
      <c r="A713" t="s">
        <v>372</v>
      </c>
      <c r="B713" s="2" t="s">
        <v>103</v>
      </c>
      <c r="C713" s="26">
        <v>20</v>
      </c>
      <c r="E713" s="2">
        <v>1600</v>
      </c>
      <c r="H713" t="s">
        <v>35</v>
      </c>
    </row>
    <row r="718" ht="12.75">
      <c r="B718" s="2" t="s">
        <v>1101</v>
      </c>
    </row>
    <row r="720" spans="3:9" ht="12.75">
      <c r="C720" s="30"/>
      <c r="D720" s="12"/>
      <c r="E720" s="69"/>
      <c r="F720" s="12"/>
      <c r="G720" s="10"/>
      <c r="H720" s="10"/>
      <c r="I720" s="21"/>
    </row>
    <row r="723" spans="1:10" ht="15.75">
      <c r="A723" s="42" t="s">
        <v>375</v>
      </c>
      <c r="B723" s="62"/>
      <c r="D723" s="8"/>
      <c r="E723" s="62"/>
      <c r="F723" s="8"/>
      <c r="G723" s="8"/>
      <c r="H723" s="8"/>
      <c r="J723" s="8"/>
    </row>
    <row r="725" spans="2:7" ht="12.75">
      <c r="B725" s="65" t="s">
        <v>376</v>
      </c>
      <c r="C725" s="21"/>
      <c r="D725" s="10"/>
      <c r="E725" s="70" t="s">
        <v>376</v>
      </c>
      <c r="F725" s="16"/>
      <c r="G725" s="10" t="s">
        <v>376</v>
      </c>
    </row>
    <row r="726" spans="2:7" ht="12.75">
      <c r="B726" s="65" t="s">
        <v>377</v>
      </c>
      <c r="C726" s="21" t="s">
        <v>378</v>
      </c>
      <c r="D726" s="10"/>
      <c r="E726" s="70" t="s">
        <v>379</v>
      </c>
      <c r="F726" s="16"/>
      <c r="G726" s="10" t="s">
        <v>380</v>
      </c>
    </row>
    <row r="727" spans="2:7" ht="13.5" thickBot="1">
      <c r="B727" s="67" t="s">
        <v>211</v>
      </c>
      <c r="C727" s="40" t="s">
        <v>211</v>
      </c>
      <c r="D727" s="41"/>
      <c r="E727" s="66" t="s">
        <v>214</v>
      </c>
      <c r="F727" s="41"/>
      <c r="G727" s="41" t="s">
        <v>214</v>
      </c>
    </row>
    <row r="728" spans="2:7" ht="13.5" thickTop="1">
      <c r="B728" s="2">
        <f>SQRT(0.0000000000667*5.98E+24/E728)</f>
        <v>7583.85945920967</v>
      </c>
      <c r="C728" s="29">
        <v>8220</v>
      </c>
      <c r="D728" s="2"/>
      <c r="E728" s="2">
        <f>G728+6378000</f>
        <v>6935000</v>
      </c>
      <c r="F728" s="3"/>
      <c r="G728" s="14">
        <v>557000</v>
      </c>
    </row>
    <row r="729" spans="2:7" ht="12.75">
      <c r="B729" s="2">
        <f aca="true" t="shared" si="62" ref="B729:B735">SQRT(0.0000000000667*5.98E+24/E729)</f>
        <v>7477.337033041314</v>
      </c>
      <c r="C729" s="29"/>
      <c r="D729" s="2"/>
      <c r="E729" s="2">
        <f aca="true" t="shared" si="63" ref="E729:E735">G729+6378000</f>
        <v>7134000</v>
      </c>
      <c r="F729" s="3"/>
      <c r="G729" s="14">
        <v>756000</v>
      </c>
    </row>
    <row r="730" spans="2:7" ht="12.75">
      <c r="B730" s="2">
        <f t="shared" si="62"/>
        <v>7257.470269280239</v>
      </c>
      <c r="C730" s="29"/>
      <c r="D730" s="2"/>
      <c r="E730" s="2">
        <f t="shared" si="63"/>
        <v>7572800</v>
      </c>
      <c r="F730" s="3"/>
      <c r="G730" s="14">
        <v>1194800</v>
      </c>
    </row>
    <row r="731" spans="2:7" ht="12.75">
      <c r="B731" s="2">
        <f t="shared" si="62"/>
        <v>7040.3866100335645</v>
      </c>
      <c r="C731" s="29">
        <v>8690</v>
      </c>
      <c r="D731" s="2"/>
      <c r="E731" s="2">
        <f t="shared" si="63"/>
        <v>8047000</v>
      </c>
      <c r="F731" s="3"/>
      <c r="G731" s="14">
        <v>1669000</v>
      </c>
    </row>
    <row r="732" spans="2:7" ht="12.75">
      <c r="B732" s="2">
        <f t="shared" si="62"/>
        <v>6776.939337168441</v>
      </c>
      <c r="C732" s="29"/>
      <c r="D732" s="2"/>
      <c r="E732" s="2">
        <f t="shared" si="63"/>
        <v>8684800</v>
      </c>
      <c r="F732" s="3"/>
      <c r="G732" s="14">
        <v>2306800</v>
      </c>
    </row>
    <row r="733" spans="2:7" ht="12.75">
      <c r="B733" s="2">
        <f t="shared" si="62"/>
        <v>5882.155821900326</v>
      </c>
      <c r="C733" s="29"/>
      <c r="D733" s="2"/>
      <c r="E733" s="2">
        <f t="shared" si="63"/>
        <v>11528000</v>
      </c>
      <c r="F733" s="3"/>
      <c r="G733" s="14">
        <v>5150000</v>
      </c>
    </row>
    <row r="734" spans="2:7" ht="12.75">
      <c r="B734" s="2">
        <f t="shared" si="62"/>
        <v>5580.496620903471</v>
      </c>
      <c r="E734" s="2">
        <f t="shared" si="63"/>
        <v>12808000</v>
      </c>
      <c r="F734" s="3"/>
      <c r="G734" s="15">
        <v>6430000</v>
      </c>
    </row>
    <row r="735" spans="2:7" ht="12.75">
      <c r="B735" s="2">
        <f t="shared" si="62"/>
        <v>4608.810393260579</v>
      </c>
      <c r="E735" s="2">
        <f t="shared" si="63"/>
        <v>18778000</v>
      </c>
      <c r="F735" s="3"/>
      <c r="G735" s="15">
        <v>12400000</v>
      </c>
    </row>
    <row r="736" ht="12.75">
      <c r="G736" s="7"/>
    </row>
    <row r="737" ht="12.75">
      <c r="G737" s="7"/>
    </row>
    <row r="738" spans="1:7" ht="12.75">
      <c r="A738" s="44" t="s">
        <v>381</v>
      </c>
      <c r="B738" s="2">
        <f>SQRT(0.0000000000667*5.98E+24/E738)</f>
        <v>5548.531287131121</v>
      </c>
      <c r="C738" s="29">
        <v>12193</v>
      </c>
      <c r="D738" s="2"/>
      <c r="E738" s="2">
        <f>G738+6378000</f>
        <v>12956000</v>
      </c>
      <c r="F738" s="3"/>
      <c r="G738" s="14">
        <v>6578000</v>
      </c>
    </row>
    <row r="739" ht="12.75">
      <c r="G739" s="7"/>
    </row>
    <row r="740" spans="1:7" ht="12.75">
      <c r="A740" t="s">
        <v>382</v>
      </c>
      <c r="C740" s="26">
        <v>200</v>
      </c>
      <c r="G740" s="7"/>
    </row>
    <row r="741" ht="12.75">
      <c r="G741" s="7"/>
    </row>
    <row r="742" ht="12.75">
      <c r="G742" s="7"/>
    </row>
    <row r="743" spans="1:7" ht="12.75">
      <c r="A743" t="s">
        <v>383</v>
      </c>
      <c r="B743" s="2">
        <f>SQRT(0.0000000000667*5.98E+24/E743)</f>
        <v>3072.267591028274</v>
      </c>
      <c r="C743" s="29">
        <v>13717</v>
      </c>
      <c r="D743" s="2"/>
      <c r="E743" s="2">
        <f>G743+6378000</f>
        <v>42258000</v>
      </c>
      <c r="F743" s="3"/>
      <c r="G743" s="14">
        <v>35880000</v>
      </c>
    </row>
    <row r="744" spans="1:7" ht="12.75">
      <c r="A744" t="s">
        <v>384</v>
      </c>
      <c r="G744" s="7"/>
    </row>
    <row r="745" spans="2:7" ht="12.75">
      <c r="B745" s="2" t="s">
        <v>385</v>
      </c>
      <c r="G745" s="7"/>
    </row>
    <row r="746" spans="2:8" ht="12.75">
      <c r="B746" s="2" t="s">
        <v>204</v>
      </c>
      <c r="C746" s="26">
        <v>11300</v>
      </c>
      <c r="E746" s="71" t="s">
        <v>35</v>
      </c>
      <c r="F746" s="1"/>
      <c r="G746" s="7"/>
      <c r="H746" t="s">
        <v>386</v>
      </c>
    </row>
    <row r="747" ht="12.75">
      <c r="G747" s="14"/>
    </row>
    <row r="748" spans="5:7" ht="12.75">
      <c r="E748" s="71"/>
      <c r="F748" s="1"/>
      <c r="G748" s="14"/>
    </row>
    <row r="749" spans="2:7" ht="12.75">
      <c r="B749" s="2" t="s">
        <v>387</v>
      </c>
      <c r="E749" s="71"/>
      <c r="F749" s="1"/>
      <c r="G749" s="14"/>
    </row>
    <row r="750" spans="2:7" ht="12.75">
      <c r="B750" s="2" t="s">
        <v>388</v>
      </c>
      <c r="G750" s="7"/>
    </row>
    <row r="751" ht="12.75">
      <c r="B751" s="2" t="s">
        <v>389</v>
      </c>
    </row>
    <row r="760" spans="1:4" ht="15.75">
      <c r="A760" s="43" t="s">
        <v>392</v>
      </c>
      <c r="B760" s="65"/>
      <c r="C760" s="21"/>
      <c r="D760" s="10"/>
    </row>
    <row r="761" spans="1:4" ht="12.75">
      <c r="A761" s="10"/>
      <c r="B761" s="65"/>
      <c r="C761" s="21"/>
      <c r="D761" s="10"/>
    </row>
    <row r="762" spans="1:10" ht="12.75">
      <c r="A762" s="11" t="s">
        <v>393</v>
      </c>
      <c r="B762" s="65"/>
      <c r="C762" s="21"/>
      <c r="D762" s="10"/>
      <c r="J762" s="6"/>
    </row>
    <row r="763" spans="1:10" ht="12.75">
      <c r="A763" t="s">
        <v>394</v>
      </c>
      <c r="C763" s="32" t="s">
        <v>395</v>
      </c>
      <c r="D763" s="20" t="s">
        <v>396</v>
      </c>
      <c r="E763" s="18" t="s">
        <v>309</v>
      </c>
      <c r="F763" s="6" t="s">
        <v>308</v>
      </c>
      <c r="G763" s="6" t="s">
        <v>391</v>
      </c>
      <c r="H763" s="6" t="s">
        <v>397</v>
      </c>
      <c r="J763" s="6"/>
    </row>
    <row r="764" spans="1:10" ht="12.75">
      <c r="A764" t="s">
        <v>398</v>
      </c>
      <c r="C764" s="26">
        <v>3450</v>
      </c>
      <c r="D764">
        <v>3480</v>
      </c>
      <c r="E764" s="2">
        <v>3220</v>
      </c>
      <c r="F764" s="6">
        <v>3380</v>
      </c>
      <c r="G764">
        <v>2750</v>
      </c>
      <c r="H764">
        <v>2140</v>
      </c>
      <c r="J764" s="6"/>
    </row>
    <row r="765" spans="1:10" ht="12.75">
      <c r="A765" t="s">
        <v>399</v>
      </c>
      <c r="C765" s="26">
        <v>17</v>
      </c>
      <c r="D765">
        <v>16</v>
      </c>
      <c r="E765" s="2">
        <v>11.7</v>
      </c>
      <c r="F765" s="6">
        <v>13.3</v>
      </c>
      <c r="G765">
        <v>8.6</v>
      </c>
      <c r="H765">
        <v>7</v>
      </c>
      <c r="J765" s="6"/>
    </row>
    <row r="766" spans="1:10" ht="12.75">
      <c r="A766" t="s">
        <v>205</v>
      </c>
      <c r="C766" s="26">
        <v>280</v>
      </c>
      <c r="D766">
        <v>295</v>
      </c>
      <c r="E766" s="2">
        <v>338</v>
      </c>
      <c r="F766" s="6"/>
      <c r="G766">
        <v>345</v>
      </c>
      <c r="H766">
        <v>340</v>
      </c>
      <c r="J766" s="6"/>
    </row>
    <row r="767" spans="1:10" ht="12.75">
      <c r="A767" t="s">
        <v>400</v>
      </c>
      <c r="C767" s="26">
        <v>0.455</v>
      </c>
      <c r="D767">
        <v>0.426</v>
      </c>
      <c r="E767" s="2">
        <v>0.325</v>
      </c>
      <c r="F767" s="6"/>
      <c r="G767">
        <v>0.248</v>
      </c>
      <c r="H767">
        <v>0.215</v>
      </c>
      <c r="J767" s="6"/>
    </row>
    <row r="768" spans="1:10" ht="12.75">
      <c r="A768" t="s">
        <v>401</v>
      </c>
      <c r="E768" s="2">
        <v>1.2</v>
      </c>
      <c r="F768" s="6">
        <v>1.2</v>
      </c>
      <c r="J768" s="6"/>
    </row>
    <row r="769" spans="1:10" ht="12.75">
      <c r="A769" t="s">
        <v>402</v>
      </c>
      <c r="D769" s="6" t="s">
        <v>403</v>
      </c>
      <c r="E769" s="18" t="s">
        <v>404</v>
      </c>
      <c r="F769" s="6" t="s">
        <v>404</v>
      </c>
      <c r="G769" s="6" t="s">
        <v>405</v>
      </c>
      <c r="J769" s="6"/>
    </row>
    <row r="770" spans="4:10" ht="12.75">
      <c r="D770" s="6"/>
      <c r="E770" s="18"/>
      <c r="F770" s="6"/>
      <c r="G770" s="6"/>
      <c r="J770" s="6"/>
    </row>
    <row r="771" spans="4:10" ht="12.75">
      <c r="D771" s="6"/>
      <c r="E771" s="18"/>
      <c r="F771" s="6"/>
      <c r="G771" s="6"/>
      <c r="J771" s="6"/>
    </row>
    <row r="772" spans="4:10" ht="12.75">
      <c r="D772" s="6"/>
      <c r="E772" s="18"/>
      <c r="F772" s="6"/>
      <c r="G772" s="6"/>
      <c r="J772" s="6"/>
    </row>
    <row r="773" spans="1:10" ht="12.75">
      <c r="A773" s="11" t="s">
        <v>393</v>
      </c>
      <c r="B773" s="65"/>
      <c r="C773" s="21"/>
      <c r="D773" s="10"/>
      <c r="J773" s="6"/>
    </row>
    <row r="774" spans="1:10" ht="12.75">
      <c r="A774" t="s">
        <v>394</v>
      </c>
      <c r="C774" s="32" t="s">
        <v>309</v>
      </c>
      <c r="D774" s="20" t="s">
        <v>309</v>
      </c>
      <c r="E774" s="18" t="s">
        <v>309</v>
      </c>
      <c r="F774" s="6" t="s">
        <v>308</v>
      </c>
      <c r="G774" s="6" t="s">
        <v>308</v>
      </c>
      <c r="H774" s="6" t="s">
        <v>308</v>
      </c>
      <c r="J774" s="6"/>
    </row>
    <row r="775" spans="1:10" ht="12.75">
      <c r="A775" t="s">
        <v>398</v>
      </c>
      <c r="C775" s="26">
        <v>3280</v>
      </c>
      <c r="D775">
        <v>3310</v>
      </c>
      <c r="E775" s="2">
        <v>3330</v>
      </c>
      <c r="F775" s="6">
        <v>3470</v>
      </c>
      <c r="G775">
        <v>3510</v>
      </c>
      <c r="H775">
        <v>3550</v>
      </c>
      <c r="J775" s="6"/>
    </row>
    <row r="776" spans="1:10" ht="12.75">
      <c r="A776" t="s">
        <v>399</v>
      </c>
      <c r="C776" s="26">
        <v>11.8</v>
      </c>
      <c r="D776">
        <v>11.8</v>
      </c>
      <c r="E776" s="2">
        <v>11.8</v>
      </c>
      <c r="F776" s="6">
        <v>13.4</v>
      </c>
      <c r="G776">
        <v>13.5</v>
      </c>
      <c r="H776">
        <v>13.5</v>
      </c>
      <c r="J776" s="6"/>
    </row>
    <row r="777" spans="1:10" ht="12.75">
      <c r="A777" t="s">
        <v>205</v>
      </c>
      <c r="F777" s="6"/>
      <c r="J777" s="6"/>
    </row>
    <row r="778" spans="1:10" ht="12.75">
      <c r="A778" t="s">
        <v>400</v>
      </c>
      <c r="F778" s="6"/>
      <c r="J778" s="6"/>
    </row>
    <row r="779" spans="1:10" ht="12.75">
      <c r="A779" t="s">
        <v>401</v>
      </c>
      <c r="C779" s="26">
        <v>1.2</v>
      </c>
      <c r="D779">
        <v>1.2</v>
      </c>
      <c r="E779" s="2">
        <v>1.2</v>
      </c>
      <c r="F779" s="6">
        <v>1.2</v>
      </c>
      <c r="G779">
        <v>1.19</v>
      </c>
      <c r="H779">
        <v>1.19</v>
      </c>
      <c r="J779" s="6"/>
    </row>
    <row r="780" spans="1:10" ht="12.75">
      <c r="A780" t="s">
        <v>402</v>
      </c>
      <c r="C780" s="26" t="s">
        <v>406</v>
      </c>
      <c r="D780" s="6" t="s">
        <v>407</v>
      </c>
      <c r="E780" s="18" t="s">
        <v>408</v>
      </c>
      <c r="F780" s="6" t="s">
        <v>406</v>
      </c>
      <c r="G780" s="6" t="s">
        <v>407</v>
      </c>
      <c r="H780" s="6" t="s">
        <v>408</v>
      </c>
      <c r="J780" s="6"/>
    </row>
    <row r="781" spans="8:10" ht="12.75">
      <c r="H781" s="6"/>
      <c r="J781" s="6"/>
    </row>
    <row r="782" spans="4:10" ht="12.75">
      <c r="D782" s="6"/>
      <c r="E782" s="18"/>
      <c r="F782" s="6"/>
      <c r="G782" s="6"/>
      <c r="H782" s="6"/>
      <c r="J782" s="6"/>
    </row>
    <row r="783" spans="4:10" ht="12.75">
      <c r="D783" s="6"/>
      <c r="E783" s="18"/>
      <c r="F783" s="6"/>
      <c r="G783" s="6"/>
      <c r="H783" s="6"/>
      <c r="J783" s="6"/>
    </row>
    <row r="784" spans="1:10" ht="12.75">
      <c r="A784" s="11" t="s">
        <v>393</v>
      </c>
      <c r="B784" s="65"/>
      <c r="C784" s="21"/>
      <c r="D784" s="13"/>
      <c r="E784" s="18"/>
      <c r="F784" s="6"/>
      <c r="G784" s="6"/>
      <c r="H784" s="6"/>
      <c r="J784" s="6"/>
    </row>
    <row r="785" spans="1:10" ht="12.75">
      <c r="A785" t="s">
        <v>409</v>
      </c>
      <c r="C785" s="32" t="s">
        <v>410</v>
      </c>
      <c r="D785" s="20" t="s">
        <v>410</v>
      </c>
      <c r="E785" s="18" t="s">
        <v>410</v>
      </c>
      <c r="F785" s="20" t="s">
        <v>410</v>
      </c>
      <c r="G785" s="6"/>
      <c r="H785" s="6"/>
      <c r="J785" s="6"/>
    </row>
    <row r="786" spans="1:10" ht="12.75">
      <c r="A786" t="s">
        <v>398</v>
      </c>
      <c r="C786" s="26">
        <v>3400</v>
      </c>
      <c r="D786" s="6">
        <v>3470</v>
      </c>
      <c r="E786" s="18">
        <v>3510</v>
      </c>
      <c r="F786" s="6">
        <v>3540</v>
      </c>
      <c r="G786" s="6"/>
      <c r="H786" s="6"/>
      <c r="J786" s="6"/>
    </row>
    <row r="787" spans="1:10" ht="12.75">
      <c r="A787" t="s">
        <v>399</v>
      </c>
      <c r="C787" s="26">
        <v>21.2</v>
      </c>
      <c r="D787" s="6">
        <v>21.4</v>
      </c>
      <c r="E787" s="18">
        <v>21.4</v>
      </c>
      <c r="F787" s="6">
        <v>21.5</v>
      </c>
      <c r="G787" s="6"/>
      <c r="H787" s="6"/>
      <c r="J787" s="6"/>
    </row>
    <row r="788" spans="1:10" ht="12.75">
      <c r="A788" t="s">
        <v>205</v>
      </c>
      <c r="D788" s="6"/>
      <c r="E788" s="18"/>
      <c r="F788" s="6"/>
      <c r="G788" s="6"/>
      <c r="H788" s="6"/>
      <c r="J788" s="6"/>
    </row>
    <row r="789" spans="1:10" ht="12.75">
      <c r="A789" t="s">
        <v>400</v>
      </c>
      <c r="D789" s="6"/>
      <c r="E789" s="18"/>
      <c r="F789" s="6"/>
      <c r="G789" s="6"/>
      <c r="H789" s="6"/>
      <c r="J789" s="6"/>
    </row>
    <row r="790" spans="1:10" ht="12.75">
      <c r="A790" t="s">
        <v>401</v>
      </c>
      <c r="C790" s="26">
        <v>1.22</v>
      </c>
      <c r="D790" s="6">
        <v>1.22</v>
      </c>
      <c r="E790" s="18">
        <v>1.22</v>
      </c>
      <c r="F790" s="6">
        <v>1.22</v>
      </c>
      <c r="G790" s="6"/>
      <c r="H790" s="6"/>
      <c r="J790" s="6"/>
    </row>
    <row r="791" spans="1:10" ht="12.75">
      <c r="A791" t="s">
        <v>402</v>
      </c>
      <c r="C791" s="26" t="s">
        <v>404</v>
      </c>
      <c r="D791" s="6" t="s">
        <v>406</v>
      </c>
      <c r="E791" s="18" t="s">
        <v>407</v>
      </c>
      <c r="F791" s="6" t="s">
        <v>408</v>
      </c>
      <c r="G791" s="6"/>
      <c r="H791" s="6"/>
      <c r="J791" s="6"/>
    </row>
    <row r="792" spans="4:10" ht="12.75">
      <c r="D792" s="6"/>
      <c r="E792" s="18"/>
      <c r="F792" s="6"/>
      <c r="G792" s="6"/>
      <c r="H792" s="6"/>
      <c r="J792" s="6"/>
    </row>
    <row r="793" spans="4:10" ht="12.75">
      <c r="D793" s="6"/>
      <c r="E793" s="18"/>
      <c r="F793" s="6"/>
      <c r="G793" s="6"/>
      <c r="H793" s="6"/>
      <c r="J793" s="6"/>
    </row>
    <row r="794" spans="4:10" ht="12.75">
      <c r="D794" s="6"/>
      <c r="E794" s="18"/>
      <c r="F794" s="6"/>
      <c r="G794" s="6"/>
      <c r="H794" s="6"/>
      <c r="J794" s="6"/>
    </row>
    <row r="795" spans="1:10" ht="12.75">
      <c r="A795" s="11" t="s">
        <v>393</v>
      </c>
      <c r="B795" s="65"/>
      <c r="C795" s="21"/>
      <c r="D795" s="13"/>
      <c r="E795" s="18"/>
      <c r="F795" s="6"/>
      <c r="G795" s="6"/>
      <c r="H795" s="6"/>
      <c r="J795" s="6"/>
    </row>
    <row r="796" spans="1:10" ht="12.75">
      <c r="A796" t="s">
        <v>409</v>
      </c>
      <c r="C796" s="32" t="s">
        <v>302</v>
      </c>
      <c r="D796" s="20" t="s">
        <v>302</v>
      </c>
      <c r="E796" s="18" t="s">
        <v>302</v>
      </c>
      <c r="F796" s="20" t="s">
        <v>302</v>
      </c>
      <c r="G796" s="6"/>
      <c r="H796" s="6"/>
      <c r="J796" s="6"/>
    </row>
    <row r="797" spans="1:10" ht="12.75">
      <c r="A797" t="s">
        <v>398</v>
      </c>
      <c r="C797" s="26">
        <v>3510</v>
      </c>
      <c r="D797">
        <v>3610</v>
      </c>
      <c r="E797" s="2">
        <v>3660</v>
      </c>
      <c r="F797" s="6">
        <v>3700</v>
      </c>
      <c r="G797" s="6"/>
      <c r="H797" s="6"/>
      <c r="J797" s="6"/>
    </row>
    <row r="798" spans="1:10" ht="12.75">
      <c r="A798" t="s">
        <v>399</v>
      </c>
      <c r="C798" s="26">
        <v>22.5</v>
      </c>
      <c r="D798">
        <v>22.7</v>
      </c>
      <c r="E798" s="2" t="s">
        <v>411</v>
      </c>
      <c r="F798" s="6">
        <v>22.9</v>
      </c>
      <c r="G798" s="6"/>
      <c r="H798" s="6"/>
      <c r="J798" s="6"/>
    </row>
    <row r="799" spans="1:10" ht="12.75">
      <c r="A799" t="s">
        <v>205</v>
      </c>
      <c r="F799" s="6"/>
      <c r="G799" s="6"/>
      <c r="H799" s="6"/>
      <c r="J799" s="6"/>
    </row>
    <row r="800" spans="1:10" ht="12.75">
      <c r="A800" t="s">
        <v>400</v>
      </c>
      <c r="F800" s="6"/>
      <c r="G800" s="6"/>
      <c r="H800" s="6"/>
      <c r="J800" s="6"/>
    </row>
    <row r="801" spans="1:10" ht="12.75">
      <c r="A801" t="s">
        <v>401</v>
      </c>
      <c r="C801" s="26">
        <v>1.21</v>
      </c>
      <c r="D801">
        <v>1.21</v>
      </c>
      <c r="E801" s="2">
        <v>1.21</v>
      </c>
      <c r="F801" s="6">
        <v>1.21</v>
      </c>
      <c r="G801" s="6"/>
      <c r="H801" s="6"/>
      <c r="J801" s="6"/>
    </row>
    <row r="802" spans="1:10" ht="12.75">
      <c r="A802" t="s">
        <v>402</v>
      </c>
      <c r="C802" s="26" t="s">
        <v>404</v>
      </c>
      <c r="D802" s="6" t="s">
        <v>406</v>
      </c>
      <c r="E802" s="18" t="s">
        <v>407</v>
      </c>
      <c r="F802" s="6" t="s">
        <v>408</v>
      </c>
      <c r="G802" s="6"/>
      <c r="H802" s="6"/>
      <c r="J802" s="6"/>
    </row>
    <row r="803" spans="4:10" ht="12.75">
      <c r="D803" s="6"/>
      <c r="E803" s="18"/>
      <c r="F803" s="6"/>
      <c r="G803" s="6"/>
      <c r="H803" s="6"/>
      <c r="J803" s="6"/>
    </row>
    <row r="804" spans="4:10" ht="12.75">
      <c r="D804" s="6"/>
      <c r="E804" s="18"/>
      <c r="F804" s="6"/>
      <c r="G804" s="6"/>
      <c r="H804" s="6"/>
      <c r="J804" s="6"/>
    </row>
    <row r="805" spans="4:10" ht="12.75">
      <c r="D805" s="6"/>
      <c r="E805" s="18"/>
      <c r="F805" s="6"/>
      <c r="G805" s="6"/>
      <c r="H805" s="6"/>
      <c r="J805" s="6"/>
    </row>
    <row r="806" spans="1:10" ht="12.75">
      <c r="A806" s="11" t="s">
        <v>393</v>
      </c>
      <c r="D806" s="6"/>
      <c r="E806" s="18"/>
      <c r="F806" s="6"/>
      <c r="G806" s="6"/>
      <c r="H806" s="6"/>
      <c r="J806" s="6"/>
    </row>
    <row r="807" spans="1:10" ht="12.75">
      <c r="A807" s="22" t="s">
        <v>412</v>
      </c>
      <c r="C807" s="26" t="s">
        <v>413</v>
      </c>
      <c r="D807" s="6" t="s">
        <v>413</v>
      </c>
      <c r="E807" s="18" t="s">
        <v>413</v>
      </c>
      <c r="F807" s="6" t="s">
        <v>413</v>
      </c>
      <c r="G807" s="6"/>
      <c r="H807" s="6"/>
      <c r="J807" s="6"/>
    </row>
    <row r="808" spans="1:10" ht="12.75">
      <c r="A808" t="s">
        <v>398</v>
      </c>
      <c r="C808" s="26">
        <v>3220</v>
      </c>
      <c r="D808" s="6">
        <v>3270</v>
      </c>
      <c r="E808" s="2">
        <v>3300</v>
      </c>
      <c r="F808">
        <v>3320</v>
      </c>
      <c r="G808" s="6"/>
      <c r="H808" s="6"/>
      <c r="J808" s="6"/>
    </row>
    <row r="809" spans="1:10" ht="12.75">
      <c r="A809" t="s">
        <v>399</v>
      </c>
      <c r="C809" s="26">
        <v>21.7</v>
      </c>
      <c r="D809" s="6">
        <v>21.8</v>
      </c>
      <c r="E809" s="2">
        <v>21.8</v>
      </c>
      <c r="F809">
        <v>21.9</v>
      </c>
      <c r="G809" s="6"/>
      <c r="H809" s="6"/>
      <c r="J809" s="6"/>
    </row>
    <row r="810" spans="1:10" ht="12.75">
      <c r="A810" t="s">
        <v>205</v>
      </c>
      <c r="D810" s="6"/>
      <c r="G810" s="6"/>
      <c r="H810" s="6"/>
      <c r="J810" s="6"/>
    </row>
    <row r="811" spans="1:10" ht="12.75">
      <c r="A811" t="s">
        <v>400</v>
      </c>
      <c r="D811" s="6"/>
      <c r="G811" s="6"/>
      <c r="H811" s="6"/>
      <c r="J811" s="6"/>
    </row>
    <row r="812" spans="1:10" ht="12.75">
      <c r="A812" t="s">
        <v>401</v>
      </c>
      <c r="C812" s="26">
        <v>1.23</v>
      </c>
      <c r="D812" s="6">
        <v>1.23</v>
      </c>
      <c r="E812" s="2">
        <v>1.23</v>
      </c>
      <c r="F812">
        <v>1.23</v>
      </c>
      <c r="G812" s="6"/>
      <c r="H812" s="6"/>
      <c r="J812" s="6"/>
    </row>
    <row r="813" spans="1:10" ht="12.75">
      <c r="A813" t="s">
        <v>402</v>
      </c>
      <c r="C813" s="26" t="s">
        <v>404</v>
      </c>
      <c r="D813" s="6" t="s">
        <v>406</v>
      </c>
      <c r="E813" s="18" t="s">
        <v>407</v>
      </c>
      <c r="F813" s="6" t="s">
        <v>408</v>
      </c>
      <c r="G813" s="6"/>
      <c r="H813" s="6"/>
      <c r="J813" s="6"/>
    </row>
    <row r="814" spans="4:10" ht="12.75">
      <c r="D814" s="6"/>
      <c r="E814" s="18"/>
      <c r="F814" s="6"/>
      <c r="G814" s="6"/>
      <c r="H814" s="6"/>
      <c r="J814" s="6"/>
    </row>
    <row r="815" spans="4:10" ht="12.75">
      <c r="D815" s="6"/>
      <c r="E815" s="18"/>
      <c r="F815" s="6"/>
      <c r="G815" s="6"/>
      <c r="H815" s="6"/>
      <c r="J815" s="6"/>
    </row>
    <row r="816" spans="4:10" ht="12.75">
      <c r="D816" s="6"/>
      <c r="E816" s="18"/>
      <c r="F816" s="6"/>
      <c r="G816" s="6"/>
      <c r="H816" s="6"/>
      <c r="J816" s="6"/>
    </row>
    <row r="817" spans="1:10" ht="12.75">
      <c r="A817" s="11" t="s">
        <v>393</v>
      </c>
      <c r="D817" s="6"/>
      <c r="E817" s="18"/>
      <c r="F817" s="6"/>
      <c r="G817" s="6"/>
      <c r="H817" s="6"/>
      <c r="J817" s="6"/>
    </row>
    <row r="818" spans="1:7" ht="12.75">
      <c r="A818" s="22" t="s">
        <v>412</v>
      </c>
      <c r="C818" s="26" t="s">
        <v>302</v>
      </c>
      <c r="D818" s="6" t="s">
        <v>302</v>
      </c>
      <c r="E818" s="18" t="s">
        <v>302</v>
      </c>
      <c r="F818" s="6" t="s">
        <v>302</v>
      </c>
      <c r="G818" s="6"/>
    </row>
    <row r="819" spans="1:7" ht="12.75">
      <c r="A819" t="s">
        <v>398</v>
      </c>
      <c r="C819" s="26">
        <v>3320</v>
      </c>
      <c r="D819" s="6">
        <v>3400</v>
      </c>
      <c r="E819" s="2">
        <v>3440</v>
      </c>
      <c r="F819">
        <v>3480</v>
      </c>
      <c r="G819" s="6"/>
    </row>
    <row r="820" spans="1:7" ht="12.75">
      <c r="A820" t="s">
        <v>399</v>
      </c>
      <c r="C820" s="26">
        <v>23.4</v>
      </c>
      <c r="D820" s="6">
        <v>23.5</v>
      </c>
      <c r="E820" s="2">
        <v>23.6</v>
      </c>
      <c r="F820">
        <v>23.7</v>
      </c>
      <c r="G820" s="6"/>
    </row>
    <row r="821" spans="1:7" ht="12.75">
      <c r="A821" t="s">
        <v>205</v>
      </c>
      <c r="D821" s="6"/>
      <c r="G821" s="6"/>
    </row>
    <row r="822" spans="1:7" ht="12.75">
      <c r="A822" t="s">
        <v>400</v>
      </c>
      <c r="D822" s="6"/>
      <c r="G822" s="6"/>
    </row>
    <row r="823" spans="1:7" ht="12.75">
      <c r="A823" t="s">
        <v>401</v>
      </c>
      <c r="C823" s="26">
        <v>1.22</v>
      </c>
      <c r="D823" s="6">
        <v>1.22</v>
      </c>
      <c r="E823" s="2">
        <v>1.22</v>
      </c>
      <c r="F823">
        <v>1.22</v>
      </c>
      <c r="G823" s="6"/>
    </row>
    <row r="824" spans="1:7" ht="12.75">
      <c r="A824" t="s">
        <v>402</v>
      </c>
      <c r="C824" s="26" t="s">
        <v>404</v>
      </c>
      <c r="D824" s="6" t="s">
        <v>406</v>
      </c>
      <c r="E824" s="18" t="s">
        <v>407</v>
      </c>
      <c r="F824" s="6" t="s">
        <v>408</v>
      </c>
      <c r="G824" s="6"/>
    </row>
    <row r="825" spans="4:10" ht="12.75">
      <c r="D825" s="6"/>
      <c r="E825" s="18"/>
      <c r="F825" s="6"/>
      <c r="G825" s="6"/>
      <c r="H825" s="6"/>
      <c r="J825" s="6"/>
    </row>
    <row r="826" spans="4:10" ht="12.75">
      <c r="D826" s="6"/>
      <c r="E826" s="18"/>
      <c r="F826" s="6"/>
      <c r="G826" s="6"/>
      <c r="H826" s="6"/>
      <c r="J826" s="6"/>
    </row>
    <row r="827" spans="4:10" ht="12.75">
      <c r="D827" s="6"/>
      <c r="E827" s="18"/>
      <c r="F827" s="6"/>
      <c r="G827" s="6"/>
      <c r="H827" s="6"/>
      <c r="J827" s="6"/>
    </row>
    <row r="828" spans="1:8" ht="12.75">
      <c r="A828" s="11" t="s">
        <v>393</v>
      </c>
      <c r="E828" s="18"/>
      <c r="F828" s="6"/>
      <c r="G828" s="6"/>
      <c r="H828" s="6"/>
    </row>
    <row r="829" spans="1:8" ht="12.75">
      <c r="A829" t="s">
        <v>414</v>
      </c>
      <c r="C829" s="26" t="s">
        <v>415</v>
      </c>
      <c r="D829" s="6" t="s">
        <v>415</v>
      </c>
      <c r="E829" s="18" t="s">
        <v>415</v>
      </c>
      <c r="F829" s="6" t="s">
        <v>415</v>
      </c>
      <c r="H829" s="6"/>
    </row>
    <row r="830" spans="1:8" ht="12.75">
      <c r="A830" t="s">
        <v>398</v>
      </c>
      <c r="C830" s="26">
        <v>2950</v>
      </c>
      <c r="D830">
        <v>2980</v>
      </c>
      <c r="E830" s="2">
        <v>3000</v>
      </c>
      <c r="F830">
        <v>3010</v>
      </c>
      <c r="H830" s="6"/>
    </row>
    <row r="831" spans="1:8" ht="12.75">
      <c r="A831" t="s">
        <v>399</v>
      </c>
      <c r="C831" s="26">
        <v>22.3</v>
      </c>
      <c r="D831">
        <v>22.4</v>
      </c>
      <c r="E831" s="2">
        <v>22.4</v>
      </c>
      <c r="F831">
        <v>22.5</v>
      </c>
      <c r="H831" s="6"/>
    </row>
    <row r="832" spans="1:8" ht="12.75">
      <c r="A832" t="s">
        <v>205</v>
      </c>
      <c r="H832" s="6"/>
    </row>
    <row r="833" spans="1:8" ht="12.75">
      <c r="A833" t="s">
        <v>400</v>
      </c>
      <c r="H833" s="6"/>
    </row>
    <row r="834" spans="1:8" ht="12.75">
      <c r="A834" t="s">
        <v>401</v>
      </c>
      <c r="C834" s="26">
        <v>1.21</v>
      </c>
      <c r="D834" s="6">
        <v>1.21</v>
      </c>
      <c r="E834" s="18">
        <v>1.21</v>
      </c>
      <c r="F834" s="6">
        <v>1.21</v>
      </c>
      <c r="H834" s="6"/>
    </row>
    <row r="835" spans="1:8" ht="12.75">
      <c r="A835" t="s">
        <v>402</v>
      </c>
      <c r="C835" s="26" t="s">
        <v>404</v>
      </c>
      <c r="D835" s="6" t="s">
        <v>406</v>
      </c>
      <c r="E835" s="18" t="s">
        <v>407</v>
      </c>
      <c r="F835" s="6" t="s">
        <v>408</v>
      </c>
      <c r="H835" s="6"/>
    </row>
    <row r="836" spans="5:6" ht="12.75">
      <c r="E836" s="18"/>
      <c r="F836" s="6"/>
    </row>
    <row r="837" spans="4:10" ht="12.75">
      <c r="D837" s="6"/>
      <c r="E837" s="18"/>
      <c r="F837" s="6"/>
      <c r="G837" s="6"/>
      <c r="H837" s="6"/>
      <c r="J837" s="6"/>
    </row>
    <row r="838" spans="1:3" ht="12.75">
      <c r="A838" s="11" t="s">
        <v>416</v>
      </c>
      <c r="B838" s="68"/>
      <c r="C838" s="33"/>
    </row>
    <row r="839" spans="1:11" ht="12.75">
      <c r="A839" s="10"/>
      <c r="B839" s="57">
        <v>172</v>
      </c>
      <c r="C839" s="21">
        <v>172</v>
      </c>
      <c r="D839" s="21">
        <v>210</v>
      </c>
      <c r="E839" s="57">
        <v>210</v>
      </c>
      <c r="F839" s="21">
        <v>253</v>
      </c>
      <c r="G839" s="21">
        <v>253</v>
      </c>
      <c r="H839" s="21">
        <v>345</v>
      </c>
      <c r="I839" s="21">
        <v>345</v>
      </c>
      <c r="J839" s="21">
        <v>689</v>
      </c>
      <c r="K839" s="57">
        <v>689</v>
      </c>
    </row>
    <row r="840" spans="1:11" ht="13.5" thickBot="1">
      <c r="A840" s="41" t="s">
        <v>417</v>
      </c>
      <c r="B840" s="66" t="s">
        <v>418</v>
      </c>
      <c r="C840" s="40" t="s">
        <v>559</v>
      </c>
      <c r="D840" s="41" t="s">
        <v>418</v>
      </c>
      <c r="E840" s="66" t="s">
        <v>559</v>
      </c>
      <c r="F840" s="41" t="s">
        <v>418</v>
      </c>
      <c r="G840" s="41" t="s">
        <v>559</v>
      </c>
      <c r="H840" s="41" t="s">
        <v>418</v>
      </c>
      <c r="I840" s="40" t="s">
        <v>559</v>
      </c>
      <c r="J840" s="41" t="s">
        <v>418</v>
      </c>
      <c r="K840" s="58" t="s">
        <v>559</v>
      </c>
    </row>
    <row r="841" spans="1:11" ht="13.5" thickTop="1">
      <c r="A841" t="s">
        <v>495</v>
      </c>
      <c r="B841" s="68"/>
      <c r="C841" s="33"/>
      <c r="D841" s="9"/>
      <c r="E841" s="68"/>
      <c r="H841">
        <v>250</v>
      </c>
      <c r="J841">
        <v>261</v>
      </c>
      <c r="K841" s="60"/>
    </row>
    <row r="842" spans="1:10" ht="12.75">
      <c r="A842" t="s">
        <v>419</v>
      </c>
      <c r="H842">
        <v>260</v>
      </c>
      <c r="I842" s="26">
        <v>325</v>
      </c>
      <c r="J842">
        <v>273</v>
      </c>
    </row>
    <row r="843" spans="1:11" ht="12.75">
      <c r="A843" t="s">
        <v>420</v>
      </c>
      <c r="H843">
        <v>240</v>
      </c>
      <c r="J843">
        <v>288</v>
      </c>
      <c r="K843" s="29">
        <v>330</v>
      </c>
    </row>
    <row r="844" spans="1:10" ht="12.75">
      <c r="A844" t="s">
        <v>421</v>
      </c>
      <c r="H844">
        <v>235</v>
      </c>
      <c r="J844">
        <v>255</v>
      </c>
    </row>
    <row r="845" spans="1:10" ht="12.75">
      <c r="A845" t="s">
        <v>422</v>
      </c>
      <c r="H845">
        <v>255</v>
      </c>
      <c r="J845">
        <v>258</v>
      </c>
    </row>
    <row r="846" spans="1:10" ht="12.75">
      <c r="A846" t="s">
        <v>423</v>
      </c>
      <c r="H846">
        <v>240</v>
      </c>
      <c r="J846">
        <v>261</v>
      </c>
    </row>
    <row r="847" spans="1:9" ht="12.75">
      <c r="A847" t="s">
        <v>424</v>
      </c>
      <c r="H847">
        <v>260</v>
      </c>
      <c r="I847" s="26">
        <v>320</v>
      </c>
    </row>
    <row r="848" spans="1:11" ht="12.75">
      <c r="A848" t="s">
        <v>425</v>
      </c>
      <c r="H848">
        <v>260</v>
      </c>
      <c r="K848" s="29">
        <v>325</v>
      </c>
    </row>
    <row r="849" spans="1:10" ht="12.75">
      <c r="A849" t="s">
        <v>426</v>
      </c>
      <c r="D849">
        <v>340</v>
      </c>
      <c r="H849">
        <v>270</v>
      </c>
      <c r="I849" s="26">
        <v>335</v>
      </c>
      <c r="J849">
        <v>285</v>
      </c>
    </row>
    <row r="850" spans="1:11" ht="12.75">
      <c r="A850" t="s">
        <v>427</v>
      </c>
      <c r="D850">
        <v>240</v>
      </c>
      <c r="H850">
        <v>280</v>
      </c>
      <c r="J850">
        <v>290</v>
      </c>
      <c r="K850" s="29">
        <v>340</v>
      </c>
    </row>
    <row r="851" spans="1:10" ht="12.75">
      <c r="A851" t="s">
        <v>428</v>
      </c>
      <c r="H851">
        <v>360</v>
      </c>
      <c r="I851" s="26">
        <v>425</v>
      </c>
      <c r="J851">
        <v>310</v>
      </c>
    </row>
    <row r="852" spans="1:11" ht="12.75">
      <c r="A852" t="s">
        <v>429</v>
      </c>
      <c r="H852">
        <v>310</v>
      </c>
      <c r="I852" s="26">
        <v>400</v>
      </c>
      <c r="J852">
        <v>400</v>
      </c>
      <c r="K852" s="29">
        <v>440</v>
      </c>
    </row>
    <row r="853" spans="1:11" ht="12.75">
      <c r="A853" t="s">
        <v>430</v>
      </c>
      <c r="H853">
        <v>310</v>
      </c>
      <c r="J853">
        <v>340</v>
      </c>
      <c r="K853" s="29">
        <v>405</v>
      </c>
    </row>
    <row r="854" spans="1:10" ht="12.75">
      <c r="A854" t="s">
        <v>431</v>
      </c>
      <c r="H854">
        <v>370</v>
      </c>
      <c r="I854" s="26">
        <v>465</v>
      </c>
      <c r="J854">
        <v>350</v>
      </c>
    </row>
    <row r="855" spans="1:11" ht="12.75">
      <c r="A855" t="s">
        <v>432</v>
      </c>
      <c r="H855">
        <v>255</v>
      </c>
      <c r="J855">
        <v>410</v>
      </c>
      <c r="K855" s="29">
        <v>470</v>
      </c>
    </row>
    <row r="856" spans="1:8" ht="12.75">
      <c r="A856" t="s">
        <v>433</v>
      </c>
      <c r="H856">
        <v>255</v>
      </c>
    </row>
    <row r="862" spans="1:6" ht="12.75">
      <c r="A862" s="10"/>
      <c r="B862" s="57">
        <v>1480</v>
      </c>
      <c r="C862" s="21">
        <v>1480</v>
      </c>
      <c r="D862" s="10">
        <v>2070</v>
      </c>
      <c r="E862" s="65">
        <v>2070</v>
      </c>
      <c r="F862" s="10"/>
    </row>
    <row r="863" spans="1:6" ht="13.5" thickBot="1">
      <c r="A863" s="41" t="s">
        <v>417</v>
      </c>
      <c r="B863" s="66" t="s">
        <v>418</v>
      </c>
      <c r="C863" s="40" t="s">
        <v>559</v>
      </c>
      <c r="D863" s="41" t="s">
        <v>418</v>
      </c>
      <c r="E863" s="66" t="s">
        <v>559</v>
      </c>
      <c r="F863" s="9"/>
    </row>
    <row r="864" ht="13.5" thickTop="1">
      <c r="A864" t="s">
        <v>419</v>
      </c>
    </row>
    <row r="865" ht="12.75">
      <c r="A865" t="s">
        <v>420</v>
      </c>
    </row>
    <row r="866" ht="12.75">
      <c r="A866" t="s">
        <v>421</v>
      </c>
    </row>
    <row r="867" ht="12.75">
      <c r="A867" t="s">
        <v>422</v>
      </c>
    </row>
    <row r="868" ht="12.75">
      <c r="A868" t="s">
        <v>423</v>
      </c>
    </row>
    <row r="869" ht="12.75">
      <c r="A869" t="s">
        <v>425</v>
      </c>
    </row>
    <row r="870" ht="12.75">
      <c r="A870" t="s">
        <v>426</v>
      </c>
    </row>
    <row r="871" ht="12.75">
      <c r="A871" t="s">
        <v>427</v>
      </c>
    </row>
    <row r="872" ht="12.75">
      <c r="A872" t="s">
        <v>428</v>
      </c>
    </row>
    <row r="873" spans="1:5" ht="12.75">
      <c r="A873" t="s">
        <v>429</v>
      </c>
      <c r="C873" s="26">
        <v>450</v>
      </c>
      <c r="E873" s="2">
        <v>360</v>
      </c>
    </row>
    <row r="874" spans="1:3" ht="12.75">
      <c r="A874" t="s">
        <v>430</v>
      </c>
      <c r="C874" s="26">
        <v>425</v>
      </c>
    </row>
    <row r="875" ht="12.75">
      <c r="A875" t="s">
        <v>431</v>
      </c>
    </row>
    <row r="876" ht="12.75">
      <c r="A876" t="s">
        <v>432</v>
      </c>
    </row>
    <row r="878" ht="12.75">
      <c r="B878" s="2" t="s">
        <v>434</v>
      </c>
    </row>
    <row r="885" spans="1:3" ht="15.75">
      <c r="A885" s="43" t="s">
        <v>496</v>
      </c>
      <c r="B885" s="46"/>
      <c r="C885" s="34"/>
    </row>
    <row r="887" spans="1:8" ht="13.5" thickBot="1">
      <c r="A887" s="41" t="s">
        <v>459</v>
      </c>
      <c r="B887" s="61"/>
      <c r="C887" s="40" t="s">
        <v>467</v>
      </c>
      <c r="D887" s="45"/>
      <c r="E887" s="61"/>
      <c r="F887" s="45"/>
      <c r="G887" s="41" t="s">
        <v>497</v>
      </c>
      <c r="H887" s="45"/>
    </row>
    <row r="888" spans="1:7" ht="13.5" thickTop="1">
      <c r="A888" t="s">
        <v>483</v>
      </c>
      <c r="C888" s="26" t="s">
        <v>484</v>
      </c>
      <c r="G888" t="s">
        <v>481</v>
      </c>
    </row>
    <row r="889" spans="1:7" ht="12.75">
      <c r="A889" t="s">
        <v>464</v>
      </c>
      <c r="C889" s="26" t="s">
        <v>465</v>
      </c>
      <c r="D889" t="s">
        <v>466</v>
      </c>
      <c r="G889" t="s">
        <v>561</v>
      </c>
    </row>
    <row r="890" spans="1:7" ht="12.75">
      <c r="A890" t="s">
        <v>461</v>
      </c>
      <c r="C890" s="26">
        <v>0.009444879</v>
      </c>
      <c r="D890" t="s">
        <v>469</v>
      </c>
      <c r="G890" t="s">
        <v>561</v>
      </c>
    </row>
    <row r="891" spans="1:7" ht="12.75">
      <c r="A891" t="s">
        <v>476</v>
      </c>
      <c r="C891" s="26" t="s">
        <v>477</v>
      </c>
      <c r="D891" t="s">
        <v>466</v>
      </c>
      <c r="G891" t="s">
        <v>565</v>
      </c>
    </row>
    <row r="892" spans="1:7" ht="12.75">
      <c r="A892" t="s">
        <v>997</v>
      </c>
      <c r="C892" s="26" t="s">
        <v>473</v>
      </c>
      <c r="D892" t="s">
        <v>466</v>
      </c>
      <c r="G892" t="s">
        <v>563</v>
      </c>
    </row>
    <row r="893" spans="1:4" ht="12.75">
      <c r="A893" t="s">
        <v>460</v>
      </c>
      <c r="C893" s="26">
        <v>0.011553193</v>
      </c>
      <c r="D893" t="s">
        <v>468</v>
      </c>
    </row>
    <row r="894" spans="1:7" ht="12.75">
      <c r="A894" t="s">
        <v>463</v>
      </c>
      <c r="C894" s="26">
        <v>0.20479663</v>
      </c>
      <c r="D894" t="s">
        <v>471</v>
      </c>
      <c r="G894" t="s">
        <v>489</v>
      </c>
    </row>
    <row r="895" spans="1:4" ht="12.75">
      <c r="A895" t="s">
        <v>487</v>
      </c>
      <c r="C895" s="26">
        <v>0.015443167</v>
      </c>
      <c r="D895" t="s">
        <v>488</v>
      </c>
    </row>
    <row r="896" spans="1:7" ht="12.75">
      <c r="A896" t="s">
        <v>462</v>
      </c>
      <c r="C896" s="26">
        <v>0.009444879</v>
      </c>
      <c r="D896" t="s">
        <v>470</v>
      </c>
      <c r="G896" t="s">
        <v>560</v>
      </c>
    </row>
    <row r="897" spans="1:7" ht="12.75">
      <c r="A897" t="s">
        <v>474</v>
      </c>
      <c r="C897" s="26" t="s">
        <v>475</v>
      </c>
      <c r="D897" t="s">
        <v>466</v>
      </c>
      <c r="G897" t="s">
        <v>564</v>
      </c>
    </row>
    <row r="898" spans="1:7" ht="12.75">
      <c r="A898" t="s">
        <v>998</v>
      </c>
      <c r="C898" s="26" t="s">
        <v>472</v>
      </c>
      <c r="D898" t="s">
        <v>466</v>
      </c>
      <c r="G898" t="s">
        <v>562</v>
      </c>
    </row>
    <row r="899" spans="1:4" ht="12.75">
      <c r="A899" t="s">
        <v>458</v>
      </c>
      <c r="C899" s="26">
        <v>0.03173689</v>
      </c>
      <c r="D899" t="s">
        <v>468</v>
      </c>
    </row>
    <row r="900" spans="1:7" ht="12.75">
      <c r="A900" t="s">
        <v>485</v>
      </c>
      <c r="C900" s="26" t="s">
        <v>486</v>
      </c>
      <c r="G900" t="s">
        <v>481</v>
      </c>
    </row>
    <row r="901" spans="1:4" ht="12.75">
      <c r="A901" t="s">
        <v>478</v>
      </c>
      <c r="C901" s="26">
        <v>0.001630805</v>
      </c>
      <c r="D901" t="s">
        <v>468</v>
      </c>
    </row>
    <row r="902" spans="1:7" ht="12.75">
      <c r="A902" t="s">
        <v>479</v>
      </c>
      <c r="C902" s="26" t="s">
        <v>480</v>
      </c>
      <c r="G902" t="s">
        <v>481</v>
      </c>
    </row>
    <row r="903" spans="1:4" ht="12.75">
      <c r="A903" t="s">
        <v>482</v>
      </c>
      <c r="C903" s="26">
        <v>0.002081759</v>
      </c>
      <c r="D903" t="s">
        <v>468</v>
      </c>
    </row>
  </sheetData>
  <mergeCells count="3">
    <mergeCell ref="AA7:AF7"/>
    <mergeCell ref="U7:Z7"/>
    <mergeCell ref="P7:T7"/>
  </mergeCells>
  <printOptions gridLines="1"/>
  <pageMargins left="0.5" right="0.5" top="1" bottom="1" header="0.5" footer="0.5"/>
  <pageSetup blackAndWhite="1" fitToHeight="9" fitToWidth="1" horizontalDpi="120" verticalDpi="120" orientation="landscape" scale="35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Low Earth Orbit calculations</dc:title>
  <dc:subject/>
  <dc:creator>KY TRANSPORTATION</dc:creator>
  <cp:keywords/>
  <dc:description/>
  <cp:lastModifiedBy>KYTC</cp:lastModifiedBy>
  <cp:lastPrinted>1998-06-04T20:09:01Z</cp:lastPrinted>
  <dcterms:created xsi:type="dcterms:W3CDTF">1998-12-01T14:31:43Z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